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defaultThemeVersion="124226"/>
  <sheets>
    <sheet name="Master" sheetId="1" r:id="rId1"/>
    <sheet name="Own Fund Statement" sheetId="2" r:id="rId2"/>
    <sheet name="Instructions" sheetId="3" r:id="rId3"/>
    <sheet name="Cover Page (P)" sheetId="4" r:id="rId4"/>
    <sheet name="Cover Page (L)" sheetId="5" r:id="rId5"/>
    <sheet name="A1" sheetId="6" r:id="rId6"/>
    <sheet name="A2" sheetId="7" r:id="rId7"/>
    <sheet name="A3" sheetId="8" r:id="rId8"/>
    <sheet name="A4" sheetId="9" r:id="rId9"/>
    <sheet name="A5.1" sheetId="10" r:id="rId10"/>
    <sheet name="A5.2" sheetId="11" r:id="rId11"/>
    <sheet name="A5.1 A" sheetId="12" r:id="rId12"/>
    <sheet name="A5.2 A" sheetId="13" r:id="rId13"/>
    <sheet name="WS-1" sheetId="14" r:id="rId14"/>
    <sheet name="WS-2" sheetId="15" r:id="rId15"/>
    <sheet name="WS-3" sheetId="16" r:id="rId16"/>
    <sheet name="WS-4" sheetId="17" r:id="rId17"/>
    <sheet name="WS-5" sheetId="18" r:id="rId18"/>
    <sheet name="BS-1" sheetId="19" r:id="rId19"/>
    <sheet name="BS-2" sheetId="20" r:id="rId20"/>
    <sheet name="BS-3" sheetId="21" r:id="rId21"/>
    <sheet name="BS-4" sheetId="22" r:id="rId22"/>
    <sheet name="BS-5" sheetId="23" r:id="rId23"/>
    <sheet name="BS-6" sheetId="24" r:id="rId24"/>
    <sheet name="BS-7" sheetId="25" r:id="rId25"/>
    <sheet name="BS-8" sheetId="26" r:id="rId26"/>
    <sheet name="BS-9" sheetId="27" r:id="rId27"/>
    <sheet name="BS-10" sheetId="28" r:id="rId28"/>
    <sheet name="BS-11" sheetId="29" r:id="rId29"/>
    <sheet name="BS-12" sheetId="30" r:id="rId30"/>
    <sheet name="BS-13" sheetId="31" r:id="rId31"/>
    <sheet name="Report (P)" sheetId="32" r:id="rId32"/>
    <sheet name="Report (L)" sheetId="33" r:id="rId33"/>
    <sheet name="Budget Short (P)" sheetId="34" r:id="rId34"/>
    <sheet name="Budget Short (L)" sheetId="35" r:id="rId35"/>
    <sheet name="Preface (P)" sheetId="36" r:id="rId36"/>
    <sheet name="Preface (L)" sheetId="37" r:id="rId37"/>
    <sheet name="Budget to Print (L)" sheetId="38" r:id="rId38"/>
    <sheet name="Budget to Print (P)" sheetId="39" r:id="rId39"/>
  </sheets>
  <definedNames>
    <definedName name="_xlnm._FilterDatabase" localSheetId="34" hidden="1">'Budget Short (L)'!$G$2:$G$937</definedName>
    <definedName name="_xlnm._FilterDatabase" localSheetId="33" hidden="1">'Budget Short (P)'!$G$2:$G$937</definedName>
    <definedName name="_xlnm._FilterDatabase" localSheetId="37" hidden="1">'Budget to Print (L)'!$G$2:$G$937</definedName>
    <definedName name="_xlnm._FilterDatabase" localSheetId="38" hidden="1">'Budget to Print (P)'!$G$2:$G$937</definedName>
    <definedName name="_xlnm._FilterDatabase" localSheetId="36" hidden="1">'Preface (L)'!$G$11:$G$76</definedName>
    <definedName name="_xlnm._FilterDatabase" localSheetId="35" hidden="1">'Preface (P)'!$G$11:$G$76</definedName>
    <definedName name="_xlnm.Print_Area" localSheetId="5">'A1'!$B$2:$F$26</definedName>
    <definedName name="_xlnm.Print_Area" localSheetId="6">'A2'!$B$2:$F$10</definedName>
    <definedName name="_xlnm.Print_Area" localSheetId="7">'A3'!$B$2:$F$61</definedName>
    <definedName name="_xlnm.Print_Area" localSheetId="8">'A4'!$B$2:$F$49</definedName>
    <definedName name="_xlnm.Print_Area" localSheetId="9">A5.1!$B$2:$V$63</definedName>
    <definedName name="_xlnm.Print_Area" localSheetId="11">'A5.1 A'!$B$2:$K$60</definedName>
    <definedName name="_xlnm.Print_Area" localSheetId="10">A5.2!$B$2:$V$53</definedName>
    <definedName name="_xlnm.Print_Area" localSheetId="12">'A5.2 A'!$B$2:$K$50</definedName>
    <definedName name="_xlnm.Print_Area" localSheetId="18">'BS-1'!$B$3:$F$25</definedName>
    <definedName name="_xlnm.Print_Area" localSheetId="27">'BS-10'!$B$3:$F$11</definedName>
    <definedName name="_xlnm.Print_Area" localSheetId="28">'BS-11'!$B$3:$F$20</definedName>
    <definedName name="_xlnm.Print_Area" localSheetId="29">'BS-12'!$B$3:$F$24</definedName>
    <definedName name="_xlnm.Print_Area" localSheetId="30">'BS-13'!$B$3:$E$50</definedName>
    <definedName name="_xlnm.Print_Area" localSheetId="19">'BS-2'!$B$3:$F$144</definedName>
    <definedName name="_xlnm.Print_Area" localSheetId="20">'BS-3'!$B$3:$F$9</definedName>
    <definedName name="_xlnm.Print_Area" localSheetId="21">'BS-4'!$B$3:$F$49</definedName>
    <definedName name="_xlnm.Print_Area" localSheetId="22">'BS-5'!$B$3:$F$11</definedName>
    <definedName name="_xlnm.Print_Area" localSheetId="23">'BS-6'!$B$3:$F$28</definedName>
    <definedName name="_xlnm.Print_Area" localSheetId="24">'BS-7'!$B$3:$F$47</definedName>
    <definedName name="_xlnm.Print_Area" localSheetId="25">'BS-8'!$B$3:$F$168</definedName>
    <definedName name="_xlnm.Print_Area" localSheetId="26">'BS-9'!$B$3:$F$317</definedName>
    <definedName name="_xlnm.Print_Area" localSheetId="34">'Budget Short (L)'!$B$2:$F$937</definedName>
    <definedName name="_xlnm.Print_Area" localSheetId="33">'Budget Short (P)'!$B$2:$F$937</definedName>
    <definedName name="_xlnm.Print_Area" localSheetId="37">'Budget to Print (L)'!$B$2:$F$937</definedName>
    <definedName name="_xlnm.Print_Area" localSheetId="38">'Budget to Print (P)'!$B$2:$F$937</definedName>
    <definedName name="_xlnm.Print_Area" localSheetId="4">'Cover Page (L)'!$B$3:$N$57</definedName>
    <definedName name="_xlnm.Print_Area" localSheetId="3">'Cover Page (P)'!$B$3:$N$57</definedName>
    <definedName name="_xlnm.Print_Area" localSheetId="2">Instructions!$B$2:$B$92</definedName>
    <definedName name="_xlnm.Print_Area" localSheetId="0">Master!$C$5:$E$19</definedName>
    <definedName name="_xlnm.Print_Area" localSheetId="1">'Own Fund Statement'!$B$6:$F$76</definedName>
    <definedName name="_xlnm.Print_Area" localSheetId="36">'Preface (L)'!$B$4:$F$74</definedName>
    <definedName name="_xlnm.Print_Area" localSheetId="35">'Preface (P)'!$B$4:$F$74</definedName>
    <definedName name="_xlnm.Print_Area" localSheetId="32">'Report (L)'!$B$5:$F$21</definedName>
    <definedName name="_xlnm.Print_Area" localSheetId="31">'Report (P)'!$B$5:$F$21</definedName>
    <definedName name="_xlnm.Print_Area" localSheetId="13">'WS-1'!$B$2:$D$11</definedName>
    <definedName name="_xlnm.Print_Area" localSheetId="14">'WS-2'!$B$5:$F$211</definedName>
    <definedName name="_xlnm.Print_Area" localSheetId="15">'WS-3'!$B$3:$D$280</definedName>
    <definedName name="_xlnm.Print_Area" localSheetId="16">'WS-4'!$B$2:$K$50</definedName>
    <definedName name="_xlnm.Print_Area" localSheetId="17">'WS-5'!$B$2:$K$59</definedName>
    <definedName name="_xlnm.Print_Titles" localSheetId="5">'A1'!$8:$8</definedName>
    <definedName name="_xlnm.Print_Titles" localSheetId="7">'A3'!$7:$7</definedName>
    <definedName name="_xlnm.Print_Titles" localSheetId="8">'A4'!$7:$7</definedName>
    <definedName name="_xlnm.Print_Titles" localSheetId="9">A5.1!$7:$8</definedName>
    <definedName name="_xlnm.Print_Titles" localSheetId="11">'A5.1 A'!$5:$6</definedName>
    <definedName name="_xlnm.Print_Titles" localSheetId="10">A5.2!$7:$8</definedName>
    <definedName name="_xlnm.Print_Titles" localSheetId="12">'A5.2 A'!$5:$6</definedName>
    <definedName name="_xlnm.Print_Titles" localSheetId="18">'BS-1'!$6:$6</definedName>
    <definedName name="_xlnm.Print_Titles" localSheetId="27">'BS-10'!$6:$6</definedName>
    <definedName name="_xlnm.Print_Titles" localSheetId="28">'BS-11'!$6:$6</definedName>
    <definedName name="_xlnm.Print_Titles" localSheetId="29">'BS-12'!$6:$6</definedName>
    <definedName name="_xlnm.Print_Titles" localSheetId="30">'BS-13'!$6:$6</definedName>
    <definedName name="_xlnm.Print_Titles" localSheetId="19">'BS-2'!$6:$6</definedName>
    <definedName name="_xlnm.Print_Titles" localSheetId="20">'BS-3'!$6:$6</definedName>
    <definedName name="_xlnm.Print_Titles" localSheetId="21">'BS-4'!$6:$6</definedName>
    <definedName name="_xlnm.Print_Titles" localSheetId="22">'BS-5'!$6:$6</definedName>
    <definedName name="_xlnm.Print_Titles" localSheetId="23">'BS-6'!$6:$6</definedName>
    <definedName name="_xlnm.Print_Titles" localSheetId="24">'BS-7'!$6:$6</definedName>
    <definedName name="_xlnm.Print_Titles" localSheetId="25">'BS-8'!$6:$6</definedName>
    <definedName name="_xlnm.Print_Titles" localSheetId="26">'BS-9'!$6:$6</definedName>
    <definedName name="_xlnm.Print_Titles" localSheetId="15">'WS-3'!$2:$2</definedName>
    <definedName name="_xlnm.Print_Titles" localSheetId="16">'WS-4'!$6:$6</definedName>
    <definedName name="_xlnm.Print_Titles" localSheetId="17">'WS-5'!$6:$6</definedName>
  </definedName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6">
    <numFmt numFmtId="56" formatCode="&quot;上午/下午 &quot;hh&quot;時&quot;mm&quot;分&quot;ss&quot;秒 &quot;"/>
    <numFmt numFmtId="164" formatCode="_(* #,##0_);_(* \(#,##0\);_(* &quot;-&quot;_);_(@_)"/>
    <numFmt numFmtId="165" formatCode="_(* #,##0.00_);_(* \(#,##0.00\);_(* &quot;-&quot;??_);_(@_)"/>
    <numFmt numFmtId="166" formatCode="[&gt;=10000000]##\,##\,##\,##0.00;[&gt;=100000]\ ##\,##\,##0.00;##,##0.00"/>
    <numFmt numFmtId="167" formatCode="dd/mm/yyyy;@"/>
    <numFmt numFmtId="168" formatCode="[&gt;=10000000]##\,##\,##\,##0;[&gt;=100000]\ ##\,##\,##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theme" Target="theme/theme1.xml"/><Relationship Id="rId41" Type="http://schemas.openxmlformats.org/officeDocument/2006/relationships/styles" Target="styles.xml"/><Relationship Id="rId42"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C3:K28"/>
  <sheetViews>
    <sheetView workbookViewId="0" rightToLeft="0"/>
  </sheetViews>
  <sheetData>
    <row r="3">
      <c r="C3" t="str">
        <v>Budget Preparation Helper for Panchayaths  a Tool From KILA Designed by PanchayathHelpDesk</v>
      </c>
    </row>
    <row r="5">
      <c r="C5" t="str">
        <f>"Budget Preparation Helper  " &amp; D12&amp;E12</f>
        <v>Budget Preparation Helper  2025-2026</v>
      </c>
      <c r="H5" t="str">
        <v>Formulation</v>
      </c>
      <c r="I5" t="str">
        <f>IF(D27=H6,  " Draft ", IF(D27=H7,  " Revised ",  ""))</f>
        <v xml:space="preserve"> Draft </v>
      </c>
      <c r="K5" t="str">
        <v>തിരുവനന്തപുരം</v>
      </c>
    </row>
    <row r="6">
      <c r="C6" t="str">
        <v>Local Body Master</v>
      </c>
      <c r="H6" t="str">
        <v>Draft</v>
      </c>
      <c r="I6" t="str">
        <f>IF(D27=H6, " കരട് ",  IF(D27=H7, " പരിഷ്ക്കരിച്ച ", ""))</f>
        <v xml:space="preserve"> കരട് </v>
      </c>
      <c r="K6" t="str">
        <v>കൊല്ലം</v>
      </c>
    </row>
    <row r="7">
      <c r="H7" t="str">
        <v>Revision</v>
      </c>
      <c r="K7" t="str">
        <v>ആലപ്പുഴ</v>
      </c>
    </row>
    <row r="8">
      <c r="C8" t="str">
        <f>D16 &amp; " " &amp;D14</f>
        <v>Karassery Grama Panchayath</v>
      </c>
      <c r="K8" t="str">
        <v>പത്തനംതിട്ട</v>
      </c>
    </row>
    <row r="9">
      <c r="K9" t="str">
        <v>കോട്ടയം</v>
      </c>
    </row>
    <row r="10">
      <c r="C10" t="str">
        <f>D18 &amp; " " &amp;H28</f>
        <v>കാരശ്ശേരി ഗ്രാമപ്പഞ്ചായത്ത്</v>
      </c>
      <c r="K10" t="str">
        <v>ഇടുക്കി</v>
      </c>
    </row>
    <row r="11">
      <c r="K11" t="str">
        <v>എറണാകുളം</v>
      </c>
    </row>
    <row r="12">
      <c r="C12" t="str">
        <v>Enter Budget Year</v>
      </c>
      <c r="D12">
        <v>2025</v>
      </c>
      <c r="E12" t="str">
        <f>IF(D12&gt;2000, "-"&amp;D12+1, "")</f>
        <v>-2026</v>
      </c>
      <c r="H12" t="str">
        <v>Grama Panchayath</v>
      </c>
      <c r="I12" t="str">
        <v>ഗ്രാമപ്പഞ്ചായത്ത്</v>
      </c>
      <c r="J12" t="str">
        <v xml:space="preserve">ഗ്രാമപ്പഞ്ചായത്തിന്‍റെ </v>
      </c>
      <c r="K12" t="str">
        <v>തൃശ്ശൂര്‍</v>
      </c>
    </row>
    <row r="13">
      <c r="H13" t="str">
        <v>Block Panchayath</v>
      </c>
      <c r="I13" t="str">
        <v>ബ്ലോക്ക് പഞ്ചായത്ത്</v>
      </c>
      <c r="J13" t="str">
        <v xml:space="preserve">ബ്ലോക്ക് പഞ്ചായത്തിന്‍റെ </v>
      </c>
      <c r="K13" t="str">
        <v>പാലക്കാട്</v>
      </c>
    </row>
    <row r="14">
      <c r="C14" t="str">
        <v>Select Type of LB</v>
      </c>
      <c r="D14" t="str">
        <v>Grama Panchayath</v>
      </c>
      <c r="H14" t="str">
        <v>District Panchayath</v>
      </c>
      <c r="I14" t="str">
        <v>ജില്ലാ പഞ്ചായത്ത്</v>
      </c>
      <c r="J14" t="str">
        <v xml:space="preserve">ജില്ലാ പഞ്ചായത്തിന്‍റെ  </v>
      </c>
      <c r="K14" t="str">
        <v>മലപ്പുറം</v>
      </c>
    </row>
    <row r="15">
      <c r="H15" t="str">
        <f>D12&amp;E12</f>
        <v>2025-2026</v>
      </c>
      <c r="K15" t="str">
        <v>കോഴിക്കോട്</v>
      </c>
    </row>
    <row r="16">
      <c r="C16" t="str">
        <f>"Name of the " &amp; D14</f>
        <v>Name of the Grama Panchayath</v>
      </c>
      <c r="D16" t="str">
        <v>Karassery</v>
      </c>
      <c r="H16" t="str">
        <f>D12-1&amp;"-"&amp;D12</f>
        <v>2024-2025</v>
      </c>
      <c r="K16" t="str">
        <v>വയനാട്</v>
      </c>
    </row>
    <row r="17">
      <c r="H17" t="str">
        <f>D12-2&amp;"-"&amp;D12-1</f>
        <v>2023-2024</v>
      </c>
      <c r="K17" t="str">
        <v>കണ്ണൂര്‍</v>
      </c>
    </row>
    <row r="18">
      <c r="C18" t="str">
        <f>J28 &amp; " പേര് "</f>
        <v xml:space="preserve">ഗ്രാമപ്പഞ്ചായത്തിന്‍റെ  പേര് </v>
      </c>
      <c r="D18" t="str">
        <v>കാരശ്ശേരി</v>
      </c>
      <c r="H18" t="str">
        <f>D12-3&amp;"-"&amp;D12-2</f>
        <v>2022-2023</v>
      </c>
      <c r="K18" t="str">
        <v>കാസറഗോഡ്</v>
      </c>
    </row>
    <row r="20">
      <c r="C20" t="str">
        <v>ജില്ല</v>
      </c>
      <c r="D20" t="str">
        <v>കോഴിക്കോട്</v>
      </c>
    </row>
    <row r="21">
      <c r="C21" t="str">
        <v>സ്ഥലം</v>
      </c>
    </row>
    <row r="22">
      <c r="C22" t="str">
        <v>തീയതി</v>
      </c>
      <c r="D22">
        <v>45695</v>
      </c>
      <c r="H22" t="str">
        <v>മുന്‍വര്‍ഷം</v>
      </c>
    </row>
    <row r="23">
      <c r="C23" t="str">
        <v>സ്റ്റാ. കമ്മിറ്റി തീരുമാനം നമ്പര്‍</v>
      </c>
      <c r="H23" t="str">
        <f>IF(D27=H7, H16,H17)</f>
        <v>2023-2024</v>
      </c>
    </row>
    <row r="24">
      <c r="C24" t="str">
        <v>സ്റ്റാ. കമ്മിറ്റി യോഗതീയതി</v>
      </c>
      <c r="D24">
        <v>45694</v>
      </c>
      <c r="H24">
        <f>IF(D27=H7,  10,15)</f>
        <v>15</v>
      </c>
    </row>
    <row r="25">
      <c r="C25" t="str">
        <v>ഭരണസമിതി തീരുമാനം നമ്പര്‍</v>
      </c>
      <c r="D25">
        <v>1</v>
      </c>
    </row>
    <row r="26">
      <c r="C26" t="str">
        <v>ഭരണസമിതി യോഗതീയതി</v>
      </c>
      <c r="D26">
        <v>45695</v>
      </c>
    </row>
    <row r="27">
      <c r="C27" t="str">
        <v>Type of Budget</v>
      </c>
      <c r="D27" t="str">
        <v>Draft</v>
      </c>
    </row>
    <row r="28">
      <c r="C28" t="str">
        <v>Date of Last Update : 11-12-2024</v>
      </c>
      <c r="H28" t="str">
        <f>VLOOKUP(D14, H10:I14,2,FALSE)</f>
        <v>ഗ്രാമപ്പഞ്ചായത്ത്</v>
      </c>
      <c r="J28" t="str">
        <f>VLOOKUP(D14, H10:J14,3,FALSE)</f>
        <v xml:space="preserve">ഗ്രാമപ്പഞ്ചായത്തിന്‍റെ </v>
      </c>
    </row>
  </sheetData>
  <mergeCells count="23">
    <mergeCell ref="D24:E24"/>
    <mergeCell ref="D25:E25"/>
    <mergeCell ref="D26:E26"/>
    <mergeCell ref="C3:G3"/>
    <mergeCell ref="D20:E20"/>
    <mergeCell ref="D22:E22"/>
    <mergeCell ref="D21:E21"/>
    <mergeCell ref="C28:E28"/>
    <mergeCell ref="C5:E5"/>
    <mergeCell ref="C6:E6"/>
    <mergeCell ref="D12:D13"/>
    <mergeCell ref="C10:E11"/>
    <mergeCell ref="C8:E9"/>
    <mergeCell ref="E12:E13"/>
    <mergeCell ref="D14:E15"/>
    <mergeCell ref="D16:E17"/>
    <mergeCell ref="D18:E19"/>
    <mergeCell ref="D27:E27"/>
    <mergeCell ref="C12:C13"/>
    <mergeCell ref="C14:C15"/>
    <mergeCell ref="C16:C17"/>
    <mergeCell ref="C18:C19"/>
    <mergeCell ref="D23:E23"/>
  </mergeCells>
  <pageMargins left="1.24" right="0.7" top="0.75" bottom="0.75" header="0.3" footer="0.3"/>
  <ignoredErrors>
    <ignoredError numberStoredAsText="1" sqref="C3:K28"/>
  </ignoredErrors>
</worksheet>
</file>

<file path=xl/worksheets/sheet2.xml><?xml version="1.0" encoding="utf-8"?>
<worksheet xmlns="http://schemas.openxmlformats.org/spreadsheetml/2006/main" xmlns:r="http://schemas.openxmlformats.org/officeDocument/2006/relationships">
  <dimension ref="B2:F76"/>
  <sheetViews>
    <sheetView workbookViewId="0" rightToLeft="0"/>
  </sheetViews>
  <sheetData>
    <row r="2">
      <c r="B2" t="str">
        <f>"തന്‍വര്‍ഷത്തെ പദ്ധതി തനതുഫണ്ട് വകയിരുത്തല്‍ ( " &amp; Master!H15 &amp; " )"</f>
        <v>തന്‍വര്‍ഷത്തെ പദ്ധതി തനതുഫണ്ട് വകയിരുത്തല്‍ ( 2025-2026 )</v>
      </c>
      <c r="F2">
        <v>0</v>
      </c>
    </row>
    <row r="3">
      <c r="B3" t="str">
        <f>"മുന്‍വര്‍ഷം തനതുഫണ്ട് ഇനത്തില്‍ വാര്‍ഷികപദ്ധതിക്ക് ചെലഴിച്ച തുക ( " &amp; Master!H23 &amp; " )  - Budget  "  &amp; Master!D27</f>
        <v>മുന്‍വര്‍ഷം തനതുഫണ്ട് ഇനത്തില്‍ വാര്‍ഷികപദ്ധതിക്ക് ചെലഴിച്ച തുക ( 2023-2024 )  - Budget  Draft</v>
      </c>
      <c r="F3">
        <v>0</v>
      </c>
    </row>
    <row r="6">
      <c r="B6" t="str">
        <v>പതിമ്മൂന്നാം പഞ്ചവത്സരപദ്ധതി (2017-2022)</v>
      </c>
    </row>
    <row r="7">
      <c r="B7" t="str">
        <v>വാര്‍ഷികപദ്ധതിക്ക് ലഭ്യമാക്കുന്ന തനതുഫണ്ട് സംബന്ധിച്ച സ്റ്റേറ്റ്മെന്‍റ്</v>
      </c>
    </row>
    <row r="8">
      <c r="B8" t="str">
        <v>ഭാഗം 1 : തദ്ദേശഭരണസ്ഥാപനം തയ്യാറാക്കേണ്ടത്</v>
      </c>
    </row>
    <row r="10">
      <c r="B10" t="str">
        <v xml:space="preserve">തദ്ദേശഭരണസ്ഥാപനം : </v>
      </c>
      <c r="D10" t="str">
        <f>'Cover Page (L)'!G11</f>
        <v>കാരശ്ശേരി ഗ്രാമപ്പഞ്ചായത്ത്</v>
      </c>
    </row>
    <row r="11">
      <c r="B11" t="str">
        <v>ജില്ല :</v>
      </c>
      <c r="C11" t="str">
        <f>Master!D20</f>
        <v>കോഴിക്കോട്</v>
      </c>
      <c r="E11" t="str">
        <v xml:space="preserve">വര്‍ഷം : </v>
      </c>
      <c r="F11" t="str">
        <f>Master!D12&amp;Master!E12</f>
        <v>2025-2026</v>
      </c>
    </row>
    <row r="13">
      <c r="B13" t="str">
        <v xml:space="preserve">1. തനതുവരുമാനത്തിന്‍റെ പ്രാരംഭബാക്കി </v>
      </c>
      <c r="F13">
        <f>'Budget to Print (L)'!F33</f>
        <v>22557954</v>
      </c>
    </row>
    <row r="14">
      <c r="B14" t="str">
        <v>(= OB as per R&amp;P - (Balance Sheet B4,B7,B9))</v>
      </c>
    </row>
    <row r="16">
      <c r="B16" t="str">
        <v>2. തന്‍വര്‍ഷം ബജറ്റ് പ്രകാരമുള്ള തനതുവരുമാനം</v>
      </c>
    </row>
    <row r="18">
      <c r="B18" t="str">
        <v>(എ) നികുതി വരുമാനം</v>
      </c>
      <c r="F18">
        <f>'Budget to Print (L)'!F34</f>
        <v>8300000</v>
      </c>
    </row>
    <row r="20">
      <c r="B20" t="str">
        <v>(ബി) നികുതിയിതര വരുമാനം</v>
      </c>
      <c r="F20">
        <f>'Budget to Print (L)'!F35</f>
        <v>6074000</v>
      </c>
    </row>
    <row r="22">
      <c r="B22" t="str">
        <v>ആകെ (എ+ബി)</v>
      </c>
      <c r="F22">
        <f>F18+F20</f>
        <v>14374000</v>
      </c>
    </row>
    <row r="24">
      <c r="B24" t="str">
        <v>3. സംസ്ഥാന ബജറ്റിലൂടെ തന്‍ വര്‍ഷം ലഭിക്കുന്ന ജനറല്‍ പര്‍പ്പസ് ഫണ്ട്</v>
      </c>
      <c r="F24">
        <f>'Budget to Print (L)'!F37</f>
        <v>22031000</v>
      </c>
    </row>
    <row r="26">
      <c r="B26" t="str">
        <v>4. ആകെ തനതുവരുമാനം (1+2+3)</v>
      </c>
      <c r="F26">
        <f>F13+F22+F24</f>
        <v>58962954</v>
      </c>
    </row>
    <row r="28">
      <c r="B28" t="str">
        <v>5. ബജറ്റ് പ്രകാരം ഭരണസേവന ചെലവുകള്‍ക്ക് വകയിരുത്തിയിട്ടുള്ള തുക</v>
      </c>
      <c r="F28">
        <f>'Budget to Print (L)'!F48</f>
        <v>29894000</v>
      </c>
    </row>
    <row r="30">
      <c r="B30" t="str">
        <v>6. ഭരണസേവന ചെലവുകള്‍ക്ക് ആവശ്യമായത് കഴിച്ചുള്ള ബാക്കി തുക (4-5)</v>
      </c>
      <c r="F30">
        <f>F26-F28</f>
        <v>29068954</v>
      </c>
    </row>
    <row r="32">
      <c r="B32" t="str">
        <v>7. ബാക്കി തുകയില്‍നിന്ന് വാര്‍ഷികപദ്ധതിക്ക് ലഭ്യമാക്കുന്ന തുക</v>
      </c>
      <c r="F32">
        <f>F2</f>
        <v>0</v>
      </c>
    </row>
    <row r="34">
      <c r="B34" t="str">
        <f>"8. മുന്‍വര്‍ഷം തനതുഫണ്ട് ഇനത്തില്‍ വാര്‍ഷികപദ്ധതിക്ക് ചെലഴിച്ച തുക ( " &amp; Master!H23 &amp; " ) "</f>
        <v xml:space="preserve">8. മുന്‍വര്‍ഷം തനതുഫണ്ട് ഇനത്തില്‍ വാര്‍ഷികപദ്ധതിക്ക് ചെലഴിച്ച തുക ( 2023-2024 ) </v>
      </c>
      <c r="F34">
        <f>F3</f>
        <v>0</v>
      </c>
    </row>
    <row r="36">
      <c r="B36" t="str">
        <f>"9. ഇനം 8ലെ തുകയോടൊപ്പം അതിന്‍റെ " &amp;Master!H24 &amp;"% കൂട്ടിയാല്‍ ലഭിക്കുന്ന തുക"</f>
        <v>9. ഇനം 8ലെ തുകയോടൊപ്പം അതിന്‍റെ 15% കൂട്ടിയാല്‍ ലഭിക്കുന്ന തുക</v>
      </c>
      <c r="F36">
        <f>F34*(100+Master!H24)/100</f>
        <v>0</v>
      </c>
    </row>
    <row r="38">
      <c r="B38" t="str">
        <v>10. മുന്‍വര്‍ഷം തനതുഫണ്ടിനത്തില്‍ ചെലവഴിച്ച തുകയുടെ</v>
      </c>
    </row>
    <row r="39">
      <c r="B39" t="str">
        <f>(Master!H24+100)&amp;"%ത്തില്‍ക്കൂടുതല്‍ തുക"</f>
        <v>115%ത്തില്‍ക്കൂടുതല്‍ തുക</v>
      </c>
    </row>
    <row r="40">
      <c r="B40" t="str">
        <v>വാര്‍ഷികപദ്ധതിക്ക് വകയിരുത്തിയിട്ടുണ്ടോ ?</v>
      </c>
      <c r="F40" t="str">
        <f>IF(F32&gt;F36, "ഉണ്ട്","ഇല്ല")</f>
        <v>ഇല്ല</v>
      </c>
    </row>
    <row r="43">
      <c r="B43" t="str">
        <v>സ്ഥലം :</v>
      </c>
      <c r="C43">
        <f>Master!D21</f>
        <v>0</v>
      </c>
    </row>
    <row r="45">
      <c r="B45" t="str">
        <v>തീയതി :</v>
      </c>
      <c r="C45">
        <f>Master!D22</f>
        <v>45695</v>
      </c>
      <c r="D45" t="str">
        <v>സെക്രട്ടറി</v>
      </c>
    </row>
    <row r="46">
      <c r="D46" t="str">
        <f>'Cover Page (L)'!G11</f>
        <v>കാരശ്ശേരി ഗ്രാമപ്പഞ്ചായത്ത്</v>
      </c>
    </row>
    <row r="50">
      <c r="B50" t="str">
        <v>ഭാഗം 2 :  സര്‍ക്കുലറിന്‍റെ 4.3 പ്രകാരം ചുമതലപ്പെടുത്തിയിട്ടുള്ള ഉദ്യോഗസ്ഥന്‍</v>
      </c>
    </row>
    <row r="51">
      <c r="B51" t="str">
        <v>കണക്കുകള്‍  പരിശോധിച്ച് തയ്യാറാക്കേണ്ടത്</v>
      </c>
    </row>
    <row r="53">
      <c r="B53" t="str">
        <f>"(" &amp;Master!H23 &amp;  " വര്‍ഷം തനതുഫണ്ട് ഇനത്തില്‍ ചെലവഴിച്ച തുകയുടെ " &amp; (Master!H24+100)&amp; " ശതമാനത്തില്‍ക്കൂടുതല്‍ തുക " &amp;  Master!H15&amp; " വാര്‍ഷിക  പദ്ധതിയില്‍ വകയിരുത്തുകയാണെങ്കില്‍ മാത്രമേ സര്‍ക്കുലറിന്‍റെ ഖണ്ഡിക 4.3 പ്രകാരമുള്ള പരിശോധനാ റിപ്പോര്‍ട്ട് ആവശ്യമുള്ളൂ.)"</f>
        <v>(2023-2024 വര്‍ഷം തനതുഫണ്ട് ഇനത്തില്‍ ചെലവഴിച്ച തുകയുടെ 115 ശതമാനത്തില്‍ക്കൂടുതല്‍ തുക 2025-2026 വാര്‍ഷിക  പദ്ധതിയില്‍ വകയിരുത്തുകയാണെങ്കില്‍ മാത്രമേ സര്‍ക്കുലറിന്‍റെ ഖണ്ഡിക 4.3 പ്രകാരമുള്ള പരിശോധനാ റിപ്പോര്‍ട്ട് ആവശ്യമുള്ളൂ.)</v>
      </c>
    </row>
    <row r="56">
      <c r="B56" t="str">
        <v xml:space="preserve">1. കണക്കുകള്‍ പരിശോധിച്ച ഉദ്യോഗസ്ഥന്‍റെ അഭിപ്രായം </v>
      </c>
    </row>
    <row r="57">
      <c r="B57" t="str">
        <v>(ആവശ്യമെങ്കില്‍ പ്രത്യേകം കുറിപ്പ് നല്‍കുക.)</v>
      </c>
    </row>
    <row r="66">
      <c r="B66" t="str">
        <v>2. ലഭ്യമായ കണക്കുകളും രേഖകളും പരിശോധിച്ച് ബോദ്ധ്യപ്പെട്ടതിന്‍റെ അടിസ്ഥാനത്തില്‍ തനതുഫണ്ട് ഇനത്തില്‍ വാര്‍ഷികപദ്ധതിയില്‍ വകയിരുത്താമെന്ന് ശുപാര്‍ശ ചെയ്യുന്ന തുക :</v>
      </c>
    </row>
    <row r="71">
      <c r="B71" t="str">
        <v>സ്ഥലം</v>
      </c>
    </row>
    <row r="72">
      <c r="B72" t="str">
        <v>തീയതി</v>
      </c>
      <c r="D72" t="str">
        <v>ഒപ്പ്</v>
      </c>
    </row>
    <row r="73">
      <c r="D73" t="str">
        <v>പേര്</v>
      </c>
    </row>
    <row r="74">
      <c r="D74" t="str">
        <v>തസ്തിക</v>
      </c>
    </row>
    <row r="76">
      <c r="D76" t="str">
        <v>(ഓഫീസ് സീല്‍)</v>
      </c>
    </row>
  </sheetData>
  <mergeCells count="16">
    <mergeCell ref="B2:E2"/>
    <mergeCell ref="B50:F50"/>
    <mergeCell ref="B51:F51"/>
    <mergeCell ref="B53:F53"/>
    <mergeCell ref="B66:F66"/>
    <mergeCell ref="B34:E34"/>
    <mergeCell ref="B3:E3"/>
    <mergeCell ref="D45:F45"/>
    <mergeCell ref="D46:F46"/>
    <mergeCell ref="B6:F6"/>
    <mergeCell ref="B7:F7"/>
    <mergeCell ref="B8:F8"/>
    <mergeCell ref="B24:E24"/>
    <mergeCell ref="B28:E28"/>
    <mergeCell ref="B30:E30"/>
    <mergeCell ref="C43:D43"/>
  </mergeCells>
  <pageMargins left="0.67" right="0.53" top="0.75" bottom="0.75" header="0.3" footer="0.3"/>
  <ignoredErrors>
    <ignoredError numberStoredAsText="1" sqref="B2:F76"/>
  </ignoredErrors>
</worksheet>
</file>

<file path=xl/worksheets/sheet3.xml><?xml version="1.0" encoding="utf-8"?>
<worksheet xmlns="http://schemas.openxmlformats.org/spreadsheetml/2006/main" xmlns:r="http://schemas.openxmlformats.org/officeDocument/2006/relationships">
  <dimension ref="A2:B93"/>
  <sheetViews>
    <sheetView workbookViewId="0" rightToLeft="0"/>
  </sheetViews>
  <sheetData>
    <row r="2">
      <c r="B2" t="str">
        <v>Instructions of Budget Preparation Helper for Panchayaths</v>
      </c>
    </row>
    <row r="3">
      <c r="B3" t="str">
        <v>a Tool from KILA Designed by PanchayathHelpDesk</v>
      </c>
    </row>
    <row r="5">
      <c r="B5" t="str">
        <v>ഒരു സാമ്പത്തിക വര്‍ഷത്തെ ബജറ്റ് രേഖയുടെ സംക്ഷിപ്തം തയ്യാറാക്കുന്നതിന് സഹായിക്കുന്ന ഈ ടൂളിന്‍റെ പ്രവര്‍ത്തനം പരിചയപ്പെടുത്താം.</v>
      </c>
    </row>
    <row r="6">
      <c r="B6" t="str">
        <v>ആദ്യം മാസ്റ്റര്‍ ഷീറ്റില്‍ ബജറ്റ് വര്‍ഷം, തദ്ദേശസ്വയംഭരണസ്ഥാപനത്തിന്‍റെ തരം, പേര്, ബജറ്റ് അംഗീകരിച്ച ധനകാര്യസ്ഥിരംസമിതിയുടെയും ഭരണസമിതിയുടെയും യോഗതീയതി, തീരുമാനനമ്പര്‍, കരട് ബജറ്റ് രൂപീകരണമാണോ, അന്തിമബജറ്റാണോ, ഭേദഗതിയാണോ തുടങ്ങിയവ രേഖപ്പെടുത്തുക.</v>
      </c>
    </row>
    <row r="7">
      <c r="B7" t="str">
        <v>ഈ ടൂളില്‍ അനുബന്ധങ്ങള്‍, വര്‍ക്കിംഗ് ഷീറ്റ് (WS), ബജറ്റ് ഷെഡ്യൂള്‍ (BS) എന്നിങ്ങനെ മൂന്നുതരം പേജുകളാണുള്ളത്.</v>
      </c>
    </row>
    <row r="8">
      <c r="B8" t="str">
        <v>വര്‍ക്കിംഗ് ഷീറ്റ് പ്രധാനമായും സാമ്പത്തിക കണക്കുകള്‍ സംബന്ധിച്ച് അക്കൗണ്ട്സ് കൈകാര്യം ചെയ്യുന്നവര്‍ക്ക് ബോധ്യം വരുന്നതിനും സംശയങ്ങള്‍ വരുമ്പോള്‍ പരിശോധിക്കുന്നതിനും മാത്രമായി ഉദ്ദേശിച്ചുള്ളതാണ്. ഇത് ബജറ്റ് രേഖകളുടെ ഭാഗമല്ല.</v>
      </c>
    </row>
    <row r="9">
      <c r="B9" t="str">
        <v>എന്നാല്‍ WS-1ലെ ചില ഡാറ്റകള്‍ ബജറ്റില്‍ ഉപയോഗപ്പെടുത്തുന്നുണ്ട്.</v>
      </c>
    </row>
    <row r="10">
      <c r="B10" t="str">
        <v>ഇതിലെ ബജറ്റ് ഷെഡ്യൂളില്‍ (BS-1 to BS-13) ആണ് പ്രധാന രേഖപ്പെടുത്തലുകള്‍ വരുന്നത്.</v>
      </c>
    </row>
    <row r="11">
      <c r="B11" t="str">
        <v>ബജറ്റ് ഷെഡ്യൂളിലെ ഓരോ ഡാറ്റയുടെയും ഇടതുവശത്ത് ഡീറ്റെയില്‍ഡ് ഹെഡ് കോഡ് രേഖപ്പെടുത്തണം. അല്ലാത്ത പക്ഷം ഈ ഡാറ്റ ബജറ്റില്‍ ഉള്‍പ്പെടില്ല.</v>
      </c>
    </row>
    <row r="13">
      <c r="B13" t="str">
        <v>എക്സല്‍ ടൂളുകളില്‍ കട്ട് ( Ctrl + X ) കമാന്‍ഡ് ഉപയോഗിക്കരുത്. ഇത് ടൂളിലെ സൂത്രവാക്യങ്ങളെ ബാധിക്കും. കോപ്പി, പേസ്റ്റ് ചെയ്തതിനു ശേഷം പഴയ ഡാറ്റ ആവശ്യമില്ലെങ്കില്‍ ഡിലിറ്റ് ചെയ്യാവുന്നതാണ്.</v>
      </c>
    </row>
    <row r="14">
      <c r="B14" t="str">
        <v>മറ്റ് ടൂളുകളില്‍നിന്ന് ഈ ടൂളിലേക്ക് ഡാറ്റകള്‍കോപ്പി ചെയ്യുമ്പോള്‍ റൈറ്റ് ക്ലിക്ക് ചെയ്ത് പേസ്റ്റ് സ്പെഷ്യല്‍ സെലക്ട്ചെയ്ത് വാല്യൂസ് മാത്രം എന്ന ഓപ്ഷന്‍ തെരഞ്ഞെടുത്ത് പേസ്റ്റ് ചെയ്യുക. ഇങ്ങനെ ചെയ്യുമ്പോള്‍ ടൂളിന്‍റെ സെറ്റിംഗ്സ് മാറുകയില്ല. അല്ലാത്ത പക്ഷം പ്രിന്‍റ് എടുക്കുമ്പോള്‍ വൃത്തി കുറഞ്ഞിരിക്കും.</v>
      </c>
    </row>
    <row r="16">
      <c r="B16" t="str">
        <v>കട്ട്, പേസ്റ്റ് തുടങ്ങിയവ മൂലം നിങ്ങള്‍ ഉപയോഗിച്ചുകൊണ്ടിരിക്കുന്ന ടൂള്‍ കേടു വന്നെങ്കില്‍ (#REF# മുതലായവ കാണുകയോ, ഫോണ്ട് ഭംഗി കുറയുകയോ ചെയ്താല്‍ വീണ്ടും പുതിയ ടൂള്‍ ഡൗണ്‍ലോഡ് ചെയ്തെടുത്ത് പഴയ ഡാറ്റ പേസ്റ്റ് സ്പെഷല്‍ വാല്യൂസ് വഴി ഓരോ പേജിലേക്കും നല്‍കിയാല്‍ മതിയാകും.</v>
      </c>
    </row>
    <row r="18">
      <c r="B18" t="str">
        <v xml:space="preserve">ഈ ടൂള്‍ ആര്‍ക്കും www.PanchayathHelpDesk.BlogSpot.In എന്ന ബ്ലോഗില്‍നിന്നും സൗജന്യമായി ഡൗണ്‍ലോഡ് ചെയ്തെടുക്കാവുന്നതാണ്. </v>
      </c>
    </row>
    <row r="19">
      <c r="B19" t="str">
        <v>ഇതില്‍ എന്തെങ്കിലും തിരുത്തലുകള്‍ ആവശ്യമായി വരുന്ന പക്ഷം 9446 407 279 എന്ന മൊബൈല്‍ നമ്പറിലേക്കോ manurappal@gmail.com എന്ന ഈ-മെയില്‍ വിലാസത്തിലേക്കോ അറിയിച്ചാല്‍ തിരുത്തല്‍ വരുത്തിയ പുതിയ ടൂള്‍ വീണ്ടും ബ്ലോഗില്‍നിന്ന് ഡൗണ്‍ലോഡ് ചെയ്യാവുന്നതാണ്. ഓരോ തവണയും വരുത്തിയത് എന്തെല്ലാം തിരുത്തുകളാണെന്ന് ബ്ലോഗില്‍ ചേര്‍ത്തിരിക്കും.</v>
      </c>
    </row>
    <row r="21">
      <c r="B21" t="str">
        <v>ടൂള്‍ തയ്യാറാക്കിയത് : KILAയ്ക്കു വേണ്ടി</v>
      </c>
    </row>
    <row r="22">
      <c r="B22" t="str">
        <v>കെ.സി. ജെയിംസ് (9496 000 666), വര്‍ക്കി ജോസഫ് (9495 37 7959), പി.എ.അനൂപ് (860 600 7779), ടി.ബി. സനീഷ് കുമാര്‍ (9495 030 923),  എ.വി.വിനോദ് കുമാര്‍ (9447 30 89 30), മനോജ് മുകുന്ദന്‍ (9446 407 279) എന്നിവരുടെ നേതൃത്വത്തില്‍.....</v>
      </c>
    </row>
    <row r="25">
      <c r="B25" t="str">
        <v>ലഘു കുറിപ്പ്</v>
      </c>
    </row>
    <row r="26" xml:space="preserve">
      <c r="A26" t="str" xml:space="preserve">
        <v xml:space="preserve">A1
A2</v>
      </c>
      <c r="B26" t="str">
        <v>1. ഇതില്‍ എ1, എ2 ഷീറ്റുകള്‍ ഘടകസ്ഥാപനങ്ങളുടെ ആവശ്യങ്ങളും (ചെലവുകള്‍) അവയില്‍നിന്നുള്ള വരവുകളും (തനതുവരുമാനം ) രേഖപ്പെടുത്തുന്നതിനുള്ളവയാണ്. ഇത് ഓരോ സ്ഥാപനത്തിനും ഓരോ ഫോം വേണം എന്നതിനാല്‍ ഇവ ടൈപ്പ് ചെയ്യുക എന്ന ലക്ഷ്യത്തോടെ തയ്യാറാക്കിയവ അല്ല. എന്നിരുന്നാലും ഘടകസ്ഥാപനങ്ങള്‍ക്ക് ആവശ്യമെങ്കില്‍ ഈ ടൂള്‍ ഡൗണ്‍ലോഡ് ചെയ്ത് ഈ ഫോറത്തില്‍ ടൈപ്പ് ചെയ്ത് പ്രിന്‍റ് സമര്‍പ്പിക്കാവുന്നതാണ്. ഭൂരിപക്ഷം സ്ഥാപനങ്ങള്‍ക്കും പ്രിന്‍റ് ചെയ്ത ഫോറം നല്‍കിയാല്‍ അതില്‍ എഴുതി പൂരിപ്പിച്ചുതരും.</v>
      </c>
    </row>
    <row r="27" xml:space="preserve">
      <c r="A27" t="str" xml:space="preserve">
        <v xml:space="preserve">A3
A4</v>
      </c>
      <c r="B27" t="str">
        <v>2. എ3, എ4 എന്നീ ഷീറ്റുകള്‍ സെക്രട്ടറി പൂരിപ്പിക്കേണ്ടവയാണ്. പഞ്ചായത്തിന്‍റെ തനതുഫണ്ടില്‍നിന്നുള്ള ചെലവുകളും വരവുകളുമാണ് ഇതില്‍ ചേര്‍ക്കേണ്ടത്. ഇത്  ടൈപ്പ് ചെയ്യാവുന്നതാണ്.</v>
      </c>
    </row>
    <row r="28">
      <c r="B28" t="str">
        <v xml:space="preserve">3. എ3, എ4 ഷീറ്റുകളിലേക്ക് ആവശ്യമായ വിവരങ്ങള്‍ AFS ല്‍നിന്നു ലഭിക്കും. </v>
      </c>
    </row>
    <row r="29">
      <c r="B29" t="str">
        <f>Master!H17 &amp; " വര്‍ഷത്തെ Income &amp; Expenditure സ്റ്റേറ്റ്മെന്‍റ് എടുത്താല്‍ ഇതിലെ " &amp; Master!H17 &amp; " വര്‍ഷത്തെ യഥാര്‍ത്ഥ കണക്കുകള്‍ ലഭിക്കും."</f>
        <v>2023-2024 വര്‍ഷത്തെ Income &amp; Expenditure സ്റ്റേറ്റ്മെന്‍റ് എടുത്താല്‍ ഇതിലെ 2023-2024 വര്‍ഷത്തെ യഥാര്‍ത്ഥ കണക്കുകള്‍ ലഭിക്കും.</v>
      </c>
    </row>
    <row r="30">
      <c r="B30" t="str">
        <v>ഉദാഹരണത്തിന് എ3 ഷീറ്റില്‍ ആദ്യം കാണുന്നത് 2101001 ശമ്പളം ആണ്.  Income &amp; Expenditureലെ Schedule I-10(b) പരിശോധിച്ചാല്‍ Code 210ല്‍ ആരംഭിക്കുന്ന Salaries - Secretary, Salaries-Permanent Staff, Salaries - Temporary Staff എന്നിവ കാണാം. ഇതു മൂന്നും ചേര്‍ത്താല്‍ ബജറ്റിലെ എ3 ഷീറ്റിലെ Salaries ആകും.</v>
      </c>
    </row>
    <row r="31">
      <c r="B31" t="str">
        <v>അടുത്ത കോളത്തില്‍ ചേര്‍ക്കേണ്ടത് തന്‍വര്‍ഷത്തെ കണക്കുകളാണ്. അത് ലഭിക്കുന്നതിന് ബജറ്റ് തയ്യാറാക്കുന്ന മാസം വരെയുള്ള യഥാര്‍ത്ഥ കണക്കുകള്‍ പരിശോധിച്ച് അവ തന്‍വര്‍ഷ ബജറ്റില്‍നിന്നും വ്യത്യാസപ്പെട്ടിട്ടുണ്ടോ എന്നു കണ്ടെത്തി അവയില്‍ തിരുത്തല്‍ വരുത്തി ഈ വര്‍ഷത്തെ ബജറ്റ് പരിഷിക്കരിക്കണം. അങ്ങനെ പരിഷ്ക്കരിച്ച ബജറ്റിലെ തുകകളാണ് ഈ കോളത്തില്‍ ചേര്‍ക്കേണ്ടത്.</v>
      </c>
    </row>
    <row r="32" xml:space="preserve">
      <c r="A32" t="str" xml:space="preserve">
        <v xml:space="preserve">WS-4
WS-5</v>
      </c>
      <c r="B32" t="str">
        <f>Master!H15 &amp; " വര്‍ഷത്തെ കണക്കുകള്‍ ലഭിക്കുന്നതിന് WS-4, WS-5 എന്നിവയിലെ പ്രൊജക്ഷന്‍ മെത്തേഡ് ഉപയോഗിക്കാവുന്നതാണ്. അതില്‍ തുടര്‍ച്ചയായ മൂന്നു വര്‍ഷത്തെ തുകകള്‍ നല്‍കിയാല്‍ അടുത്ത വര്‍ഷത്തെ സാദ്ധ്യതാ സംഖ്യ ലഭിക്കും. "</f>
        <v xml:space="preserve">2025-2026 വര്‍ഷത്തെ കണക്കുകള്‍ ലഭിക്കുന്നതിന് WS-4, WS-5 എന്നിവയിലെ പ്രൊജക്ഷന്‍ മെത്തേഡ് ഉപയോഗിക്കാവുന്നതാണ്. അതില്‍ തുടര്‍ച്ചയായ മൂന്നു വര്‍ഷത്തെ തുകകള്‍ നല്‍കിയാല്‍ അടുത്ത വര്‍ഷത്തെ സാദ്ധ്യതാ സംഖ്യ ലഭിക്കും. </v>
      </c>
    </row>
    <row r="33">
      <c r="B33" t="str">
        <v>ഈ കണക്കുകളില്‍ അല്‍പ്പം യുക്തിയും ഉപയോഗിക്കണം. കഴിഞ്ഞ വര്‍ഷങ്ങളില്‍ ജീവനക്കാരന്‍ വിരമിച്ചതിന്‍റെ ആനുകൂല്യങ്ങള്‍ നല്‍കിയിട്ടുള്ളത്, ഈ വര്‍ഷവും ചെലവില്‍ ഉള്‍പ്പെടുത്തണമെങ്കില്‍ വിരമിക്കാന്‍ സാധ്യതയുള്ള ജീവനക്കാരന്‍ ഉണ്ടായിരിക്കണം. അതുപോലെ സിറ്റിംഗ് ഫീ തുക വര്‍ദ്ധിപ്പിച്ചിട്ടുണ്ടെങ്കില്‍ അടുത്ത വര്‍ഷം അതിന് ആനുപാതികമായി തുക വകയിരുത്തേണ്ടിവരും.</v>
      </c>
    </row>
    <row r="34" xml:space="preserve">
      <c r="A34" t="str" xml:space="preserve">
        <v xml:space="preserve">A5.1
A5.2</v>
      </c>
      <c r="B34" t="str">
        <v>4. എ1, എ2, എ3, എ4 ഷീറ്റുകളില്‍ ലഭിച്ച കണക്കുകളുടെ ക്രോഡീകരണമാണ് എ5.1, എ5.2 ഷീറ്റുകളില്‍ വരുന്നത്. ഇത് ഓരോ സ്റ്റാന്‍റിംഗ് കമ്മിറ്റിയും വിഷയാടിസ്ഥാനത്തില്‍ ക്രോഡീകരിക്കണം. (വേണമെങ്കില്‍ ടൈപ്പ് ചെയ്യാവുന്നതാണ്.)</v>
      </c>
    </row>
    <row r="35" xml:space="preserve">
      <c r="A35" t="str" xml:space="preserve">
        <v xml:space="preserve">A5.1A,
A5.2A</v>
      </c>
      <c r="B35" t="str">
        <v xml:space="preserve">5. ഇങ്ങനെ ലഭിച്ച സ്റ്റാന്‍റിംഗ് കമ്മിറ്റി അടിസ്ഥാനത്തിലുള്ള ക്രോഡീകരണങ്ങളെ പഞ്ചായത്ത് അടിസ്ഥാനത്തില്‍ ക്രോഡീകരിക്കുന്നതിനാണ് എ5.1എ, എ5.2എ എന്നീ ഫോറങ്ങള്‍ ഉപയോഗിക്കുന്നത്. ഈ ഫോറം ടൈപ്പ് ചെയ്ത് പ്രിന്‍റ് എടുക്കാവുന്നതാണ്. </v>
      </c>
    </row>
    <row r="36">
      <c r="A36" t="str">
        <v>WS-1</v>
      </c>
      <c r="B36" t="str">
        <f>"6. WS-1ലെ ഡാറ്റ 31-03-" &amp; Master!D12-2 &amp; "ലെ ബാലന്‍സ് ഷീറ്റില്‍നിന്നു ലഭിക്കും."</f>
        <v>6. WS-1ലെ ഡാറ്റ 31-03-2023ലെ ബാലന്‍സ് ഷീറ്റില്‍നിന്നു ലഭിക്കും.</v>
      </c>
    </row>
    <row r="37">
      <c r="A37" t="str">
        <v>WS-2</v>
      </c>
      <c r="B37" t="str">
        <v>7. WS-2ല്‍ അടുത്ത വര്‍ഷം കിട്ടാവുന്ന ഗ്രാന്‍റുകള്‍ ഇനം തിരിച്ചു കാണിക്കണം.</v>
      </c>
    </row>
    <row r="38">
      <c r="A38" t="str">
        <v>WS-3</v>
      </c>
      <c r="B38" t="str">
        <v>8. WS-3ല്‍ അടുത്ത വര്‍ഷം ഓരോ ഹെഡ്ഡിലും പദ്ധതി മുഖേന വരുത്തുന്ന ചെലവുകള്‍ ഇനം തിരിച്ചു കാണിക്കണം.</v>
      </c>
    </row>
    <row r="39" xml:space="preserve">
      <c r="A39" t="str" xml:space="preserve">
        <v xml:space="preserve">BS-4
BS-9</v>
      </c>
      <c r="B39" t="str">
        <v>9. BS-4ലെ (പദ്ധതിച്ചെലവുകള്‍ക്കു വേണ്ടിയുള്ള റെവന്യൂ) വരവിനേക്കാള്‍ കുറവാകരുത് BS-9ലെ ചെലവ്.</v>
      </c>
    </row>
    <row r="41">
      <c r="B41" t="str">
        <v>Revised Budget തയ്യാറാക്കുന്നതിന് മുന്‍വര്‍ഷത്തെ ബജറ്റില്‍ എന്തെല്ലാം വ്യത്യാസങ്ങള്‍ വരുത്തേണ്ടതുണ്ട് എന്ന കണക്ക് ലഭിക്കുന്നതിന് Budget Sheet Data from Saankhya Reports എന്ന ടൂള്‍ നിങ്ങളെ സഹായിക്കും.</v>
      </c>
    </row>
    <row r="43">
      <c r="B43" t="str">
        <v>ബജറ്റ് ഷെഡ്യൂളുകളില്‍  BS-4, BS-9, BS-12 എന്നിവയിലെ ഡാറ്റ    Project to Budget Mapping Helper എന്ന ടൂളില്‍നിന്നു ലഭിക്കും.</v>
      </c>
    </row>
    <row r="44">
      <c r="B44" t="str">
        <v>മറ്റു ഷീറ്റുകളിലെ ഡാറ്റയുടെ സാധ്യതാ വിവരങ്ങള്‍ Budget Sheet Data from Saankhya Reports എന്ന ടൂളില്‍നിന്നു ലഭിക്കും.</v>
      </c>
    </row>
    <row r="46">
      <c r="B46" t="str">
        <v>ഇതിലെ റിപ്പോര്‍ട്ട് ഷീറ്റ് പരിശോധിച്ചാല്‍ ബജറ്റിലെ മിച്ചം നിയമപ്രകാരമുള്ള പരിധി പാലിച്ചിട്ടുണ്ടോ എന്നു കാണാം.</v>
      </c>
    </row>
    <row r="48">
      <c r="B48" t="str">
        <v>Preface ഷീറ്റില്‍ കാണുന്നത് ബജറ്റ് സംഗ്രഹമാണ്. ഇത് ബജറ്റിനോടൊപ്പം ചേര്‍ത്താല്‍ ബജറ്റ് കൂടുതല്‍ ജനകീയമാകും. ലളിതമായ രൂപത്തില്‍ കണക്കുകള്‍ അവതരിപ്പിക്കുന്ന ഇത്തരമൊരു ഷീറ്റ് ബജറ്റിനോടൊപ്പം നിര്‍ബന്ധമായും  ചേര്‍ക്കണം. ഈ ഷീറ്റില്‍ കുറച്ചുവിവരങ്ങള്‍ നമ്മള്‍ കൂട്ടിച്ചേര്‍ക്കേണ്ടിവരും. അത്തരത്തില്‍ ഡാറ്റ ചേര്‍ക്കാനുള്ള സെല്ലുകളിലാണ് ചുകന്ന നിറത്തിലുള്ള അക്ഷരങ്ങള്‍കാണുക.</v>
      </c>
    </row>
    <row r="51">
      <c r="B51" t="str">
        <v>ബജറ്റ് വിവരങ്ങള്‍ പ്രിന്‍റ് നല്‍കേണ്ടിവരുമ്പോള്‍ പലപ്പോഴും 50-60  പേജുകള്‍ പ്രിന്‍റ് നല്‍കുന്നത് ഒഴിവാക്കുന്നതിനായി Budget Short എന്നൊരു ഷീറ്റ്കൂടി ചേര്‍ത്തിട്ടുണ്ട്. ഇതില്‍  ബജറ്റ് വര്‍ഷത്തില്‍ പ്രസക്തമല്ലാത്ത വരികള്‍ ഒഴിവാക്കാന്‍ സാധിക്കും. അങ്ങനെ 32 പുറം (16 ഷീറ്റുകള്‍ കൊണ്ട്) ബജറ്റ് പ്രിന്‍റ് എടുക്കാന്‍ സാധിക്കും.</v>
      </c>
    </row>
    <row r="53">
      <c r="B53" t="str">
        <v>ബജറ്റ് ഷീറ്റുകളും റിപ്പോര്‍ട്ടുകളും പോര്‍ട്രെയ്റ്റ് (ലംബതലം), ലാന്‍ഡ് സ്ക്കേപ്പ് (തിരശ്ചീനതലം) എന്നിങ്ങനെ രണ്ടു മാതൃകയില്‍ ഈ ടൂളില്‍നിന്നു ലഭിക്കും.</v>
      </c>
    </row>
    <row r="54">
      <c r="B54" t="str">
        <v>ബജറ്റ് പ്രിന്‍റ് ഷീറ്റ് ഉപയോഗിച്ച് ഒറ്റയടിക്ക് മുഴുവന്‍ ഡാറ്റയും പ്രിന്‍റ് എടുക്കാന്‍ സാധിക്കും.</v>
      </c>
    </row>
    <row r="56">
      <c r="B56" t="str">
        <v>ബജറ്റ് സംഗ്രഹം, ബജറ്റ് റിപ്പോര്‍ട്ട് എന്നിവയും ഈ ടൂളില്‍ ലഭ്യമാണ്. പലപ്പോഴും ബജറ്റ് സംബന്ധിച്ചുള്ള ചോദ്യങ്ങള്‍ ഈ രണ്ടു ഷീറ്റില്‍ അവസാനിക്കുന്നവയാകും. ഇവ പ്രിന്‍റെടുത്ത് നല്‍കിയാല്‍ ബജറ്റിന്‍റെ ആകത്തുക ലഭിക്കും. ഇതിനു പുറമേ ആവശ്യമെങ്കില്‍ ജെന്‍ഡര്‍ ബജറ്റ്, പെര്‍ഫോമന്‍സ് ബജറ്റ് എന്നിവയും ചേര്‍ത്തു നല്‍കിയാല്‍ നന്നായിരിക്കും.</v>
      </c>
    </row>
    <row r="58">
      <c r="B58" t="str">
        <v xml:space="preserve">വാര്‍ഷിക പദ്ധതിയില്‍ ഉള്‍ക്കൊള്ളിച്ച തനതുഫണ്ട് വകയിരുത്തല്‍ സംബന്ധിച്ച സാക്ഷ്യപത്രം ജില്ലാ ആസൂത്രണ സമിതി മുമ്പാകെ ഹാജരാക്കുന്നതിനും ഈ ടൂള്‍ സഹായിക്കും. </v>
      </c>
    </row>
    <row r="60">
      <c r="B60" t="str">
        <v>ഇവിടെ ഒരു കാര്യം ശ്രദ്ധിക്കാനുള്ളത്, തന്നാണ്ട് ബജറ്റ് ഭേദഗതി ചെയ്യുമ്പോള്‍ തന്നാണ്ട് പദ്ധതിക്കായി തനതുഫണ്ട് സാക്ഷ്യപത്രത്തില്‍ ചേര്‍ക്കേണ്ടത് തൊട്ടുമുമ്പുള്ള വര്‍ഷത്തെ തനതുഫണ്ട് പദ്ധതി ചെലഴിച്ചതു സംബന്ധിച്ച കണക്കാണ്.</v>
      </c>
    </row>
    <row r="62">
      <c r="B62" t="str">
        <v>എന്നാല്‍ അടുത്ത വര്‍ഷത്തെ ബജറ്റ് തയ്യാറാക്കുമ്പോള്‍, ഈ വര്‍ഷത്തെ പദ്ധതി പൂര്‍ത്തിയായിട്ടില്ല എന്നതിനാല്‍ ഇതിനു മുന്നുള്ള വര്‍ഷത്തെ പദ്ധതി തനതുഫണ്ട് വിനിയോഗത്തിന്‍റെ കണക്കുകളാണ് ചേര്‍ക്കേണ്ടി വരിക. അത് ബന്ധപ്പെട്ട ഷീറ്റില്‍ വ്യക്തമാണ്.</v>
      </c>
    </row>
    <row r="93">
      <c r="B93" t="str">
        <f>Master!C28</f>
        <v>Date of Last Update : 11-12-2024</v>
      </c>
    </row>
  </sheetData>
  <pageMargins left="0.7" right="0.7" top="0.75" bottom="0.75" header="0.3" footer="0.3"/>
  <ignoredErrors>
    <ignoredError numberStoredAsText="1" sqref="A2:B93"/>
  </ignoredErrors>
</worksheet>
</file>

<file path=xl/worksheets/sheet4.xml><?xml version="1.0" encoding="utf-8"?>
<worksheet xmlns="http://schemas.openxmlformats.org/spreadsheetml/2006/main" xmlns:r="http://schemas.openxmlformats.org/officeDocument/2006/relationships">
  <dimension ref="B11:G54"/>
  <sheetViews>
    <sheetView workbookViewId="0" rightToLeft="0"/>
  </sheetViews>
  <sheetData>
    <row r="11">
      <c r="G11" t="str">
        <f>Master!C10</f>
        <v>കാരശ്ശേരി ഗ്രാമപ്പഞ്ചായത്ത്</v>
      </c>
    </row>
    <row r="14">
      <c r="G14" t="str">
        <f>Master!I6 &amp; "ബജറ്റ്"</f>
        <v xml:space="preserve"> കരട് ബജറ്റ്</v>
      </c>
    </row>
    <row r="19">
      <c r="G19" t="str">
        <f>Master!H15</f>
        <v>2025-2026</v>
      </c>
    </row>
    <row r="22" xml:space="preserve">
      <c r="B22" t="str" xml:space="preserve">
        <v xml:space="preserve">                                              
.</v>
      </c>
      <c r="G22" t="str">
        <v>Clean Earth.............. Green Earth</v>
      </c>
    </row>
    <row r="31" xml:space="preserve">
      <c r="D31" t="str" xml:space="preserve">
        <f>" " &amp;Master!D16 &amp; " " &amp;Master!D14 &amp; CHAR(10) &amp;Master!I5 &amp; " Budget for the Year " &amp; Master!H15</f>
        <v xml:space="preserve"> Karassery Grama Panchayath
 Draft  Budget for the Year 2025-2026</v>
      </c>
    </row>
    <row r="54" xml:space="preserve">
      <c r="G54" t="str" xml:space="preserve">
        <v xml:space="preserve">Prepared by :    Budget Preparation Helper for Panchayaths  
a Tool From KILA Designed by PanchayathHelpDesk</v>
      </c>
    </row>
  </sheetData>
  <mergeCells count="9">
    <mergeCell ref="G11:M13"/>
    <mergeCell ref="G14:M17"/>
    <mergeCell ref="G19:M20"/>
    <mergeCell ref="G22:M22"/>
    <mergeCell ref="D31:D56"/>
    <mergeCell ref="G38:M40"/>
    <mergeCell ref="G41:M44"/>
    <mergeCell ref="G45:M46"/>
    <mergeCell ref="G54:M55"/>
  </mergeCells>
  <pageMargins left="0.15748031496062992" right="0.15748031496062992" top="0.1968503937007874" bottom="0.1968503937007874" header="0.15748031496062992" footer="0.07874015748031496"/>
  <ignoredErrors>
    <ignoredError numberStoredAsText="1" sqref="B11:G54"/>
  </ignoredErrors>
</worksheet>
</file>

<file path=xl/worksheets/sheet5.xml><?xml version="1.0" encoding="utf-8"?>
<worksheet xmlns="http://schemas.openxmlformats.org/spreadsheetml/2006/main" xmlns:r="http://schemas.openxmlformats.org/officeDocument/2006/relationships">
  <dimension ref="B11:G55"/>
  <sheetViews>
    <sheetView workbookViewId="0" rightToLeft="0"/>
  </sheetViews>
  <sheetData>
    <row r="11">
      <c r="G11" t="str">
        <f>Master!C10</f>
        <v>കാരശ്ശേരി ഗ്രാമപ്പഞ്ചായത്ത്</v>
      </c>
    </row>
    <row r="14">
      <c r="G14" t="str">
        <f>Master!I6 &amp; "ബജറ്റ്"</f>
        <v xml:space="preserve"> കരട് ബജറ്റ്</v>
      </c>
    </row>
    <row r="19">
      <c r="G19" t="str">
        <f>Master!H15</f>
        <v>2025-2026</v>
      </c>
    </row>
    <row r="22" xml:space="preserve">
      <c r="B22" t="str" xml:space="preserve">
        <v xml:space="preserve">                                              
.</v>
      </c>
      <c r="G22" t="str">
        <v>Clean Earth.............. Green Earth</v>
      </c>
    </row>
    <row r="31" xml:space="preserve">
      <c r="D31" t="str" xml:space="preserve">
        <f>" " &amp;Master!D16 &amp; " " &amp;Master!D14 &amp; CHAR(10) &amp;Master!I5 &amp; " Budget for the Year " &amp; Master!H15</f>
        <v xml:space="preserve"> Karassery Grama Panchayath
 Draft  Budget for the Year 2025-2026</v>
      </c>
    </row>
    <row r="55">
      <c r="G55" t="str">
        <v>Prepared by :    Budget Preparation Helper for Panchayaths  a Tool From KILA Designed by PanchayathHelpDesk</v>
      </c>
    </row>
  </sheetData>
  <mergeCells count="8">
    <mergeCell ref="G11:M13"/>
    <mergeCell ref="G38:M40"/>
    <mergeCell ref="G41:M44"/>
    <mergeCell ref="G45:M46"/>
    <mergeCell ref="D31:D56"/>
    <mergeCell ref="G14:M17"/>
    <mergeCell ref="G19:M20"/>
    <mergeCell ref="G22:M22"/>
  </mergeCells>
  <pageMargins left="0.15748031496062992" right="0.15748031496062992" top="0.1968503937007874" bottom="0.1968503937007874" header="0.15748031496062992" footer="0.07874015748031496"/>
  <ignoredErrors>
    <ignoredError numberStoredAsText="1" sqref="B11:G55"/>
  </ignoredErrors>
</worksheet>
</file>

<file path=xl/worksheets/sheet6.xml><?xml version="1.0" encoding="utf-8"?>
<worksheet xmlns="http://schemas.openxmlformats.org/spreadsheetml/2006/main" xmlns:r="http://schemas.openxmlformats.org/officeDocument/2006/relationships">
  <dimension ref="B2:F26"/>
  <sheetViews>
    <sheetView workbookViewId="0" rightToLeft="0"/>
  </sheetViews>
  <sheetData>
    <row r="2">
      <c r="B2" t="str">
        <v>അനുബന്ധം-1</v>
      </c>
    </row>
    <row r="3">
      <c r="B3" t="str">
        <v xml:space="preserve">(പാര2.3 iii,V കാണുക) </v>
      </c>
    </row>
    <row r="4">
      <c r="B4" t="str">
        <v xml:space="preserve">പദ്ധതിയിതര ചെലവ്  ഇനങ്ങള്‍ക്കായി ഘടക സ്ഥാപന മേധാവികള്‍ സമര്‍പ്പിക്കുന്ന ശുപാര്‍ശകള്‍ </v>
      </c>
    </row>
    <row r="5">
      <c r="B5" t="str">
        <f>Master!D12&amp;Master!E12&amp;"ലെ " &amp;  Master!C10 &amp; "  ബജറ്റ് വകയിരുത്തലുകള്‍ക്കായുള്ള ശുപാര്‍ശകള്‍  രേഖപ്പെടുത്തുന്നതിനുള്ള ഫാറം "</f>
        <v xml:space="preserve">2025-2026ലെ കാരശ്ശേരി ഗ്രാമപ്പഞ്ചായത്ത്  ബജറ്റ് വകയിരുത്തലുകള്‍ക്കായുള്ള ശുപാര്‍ശകള്‍  രേഖപ്പെടുത്തുന്നതിനുള്ള ഫാറം </v>
      </c>
    </row>
    <row r="6">
      <c r="B6" t="str">
        <v xml:space="preserve">ഘടക സ്ഥാപനത്തിന്‍റെ പേര് </v>
      </c>
    </row>
    <row r="7">
      <c r="B7" t="str">
        <v xml:space="preserve">ഘടക സ്ഥാപനമേധാവിയുടെ സ്ഥാനപ്പേര് </v>
      </c>
    </row>
    <row r="8" xml:space="preserve">
      <c r="B8" t="str">
        <v>DETAILED HEAD CODE</v>
      </c>
      <c r="C8" t="str">
        <v>PARTICULARS (ഇനവിവരം)</v>
      </c>
      <c r="D8" t="str" xml:space="preserve">
        <f>"Actuals for the year " &amp; Master!H17 &amp;CHAR(10) &amp; " (കണക്ക്-"&amp;Master!H17&amp;")"</f>
        <v xml:space="preserve">Actuals for the year 2023-2024
 (കണക്ക്-2023-2024)</v>
      </c>
      <c r="E8" t="str" xml:space="preserve">
        <f>"Budget  for the  year (including all revisions) " &amp;Master!H16 &amp; CHAR(10) &amp; "(പരിഷ്കരിച്ച ബജറ്റ് " &amp; Master!H16 &amp; ")"</f>
        <v xml:space="preserve">Budget  for the  year (including all revisions) 2024-2025
(പരിഷ്കരിച്ച ബജറ്റ് 2024-2025)</v>
      </c>
      <c r="F8" t="str" xml:space="preserve">
        <f>"Budget for the Year " &amp;Master!H15 &amp; CHAR(10) &amp; "(ബജറ്റ് " &amp; Master!H15&amp; ")"</f>
        <v xml:space="preserve">Budget for the Year 2025-2026
(ബജറ്റ് 2025-2026)</v>
      </c>
    </row>
    <row r="9">
      <c r="B9">
        <v>2101002</v>
      </c>
      <c r="C9" t="str">
        <v>Wages-കൂലി</v>
      </c>
    </row>
    <row r="10">
      <c r="B10">
        <v>2101003</v>
      </c>
      <c r="C10" t="str">
        <v>Bonus-ബോണസ്</v>
      </c>
    </row>
    <row r="11">
      <c r="B11">
        <v>2102002</v>
      </c>
      <c r="C11" t="str">
        <v>Other Benefits and Allowances-മറ്റ് ബത്തകള്‍</v>
      </c>
    </row>
    <row r="12">
      <c r="B12">
        <v>2201001</v>
      </c>
      <c r="C12" t="str">
        <v>Rent-വാടക</v>
      </c>
    </row>
    <row r="13">
      <c r="B13">
        <v>2201003</v>
      </c>
      <c r="C13" t="str">
        <v>Taxes-നികുതി</v>
      </c>
    </row>
    <row r="14">
      <c r="B14">
        <v>2201101</v>
      </c>
      <c r="C14" t="str">
        <v>Office Maintenance-ഓഫീസ് ചെലവുകള്‍</v>
      </c>
    </row>
    <row r="15">
      <c r="B15">
        <v>2201201</v>
      </c>
      <c r="C15" t="str">
        <v>Communication Expenses-വാര്‍ത്താ വിനിമയ ചെലവുകള്‍</v>
      </c>
    </row>
    <row r="16">
      <c r="B16">
        <v>2202001</v>
      </c>
      <c r="C16" t="str">
        <v>Books &amp; Periodicals-പുസ്തകങ്ങളും ആനുകാലികങ്ങളും</v>
      </c>
    </row>
    <row r="17">
      <c r="B17">
        <v>2202101</v>
      </c>
      <c r="C17" t="str">
        <v xml:space="preserve">Printing &amp; Stationery-അച്ചടിയും സ്റ്റേഷനറിയും  </v>
      </c>
    </row>
    <row r="18">
      <c r="B18">
        <v>2206001</v>
      </c>
      <c r="C18" t="str">
        <v>Advertisement &amp; Publicity-പരസ്യവും പ്രചരണവും</v>
      </c>
    </row>
    <row r="19">
      <c r="B19">
        <v>2207101</v>
      </c>
      <c r="C19" t="str">
        <v>Extra - ordinary Expenses-അസാധാരണ ചെലവുകള്‍</v>
      </c>
    </row>
    <row r="20">
      <c r="B20">
        <v>2208001</v>
      </c>
      <c r="C20" t="str">
        <v>Miscellaneous Administrative Expenses-മറ്റ് ഭരണ ചെലവുകള്‍</v>
      </c>
    </row>
    <row r="21">
      <c r="B21">
        <v>2304001</v>
      </c>
      <c r="C21" t="str">
        <v>Hire Charges-വാടക</v>
      </c>
    </row>
    <row r="22">
      <c r="B22">
        <v>2305001</v>
      </c>
      <c r="C22" t="str">
        <v>Repairs &amp; Maintenance - Infrastructure Assets - Buildings-സംരക്ഷണവും അറ്റകുറ്റപ്പണികളും-പൊതു കെട്ടിടങ്ങള്‍</v>
      </c>
    </row>
    <row r="23">
      <c r="B23">
        <v>2305009</v>
      </c>
      <c r="C23" t="str">
        <v>Repairs &amp; Maintenance - Movable Assets-സംരക്ഷണവും അറ്റകുറ്റപ്പണികളും-ജംഗമ ആസ്തികള്‍</v>
      </c>
    </row>
    <row r="24">
      <c r="B24">
        <v>2305099</v>
      </c>
      <c r="C24" t="str">
        <v>Repairs &amp; Maintenance -Other Fixed Assets-സംരക്ഷണവും അറ്റകുറ്റപ്പണികളും-മറ്റ് സ്ഥിര ആസ്തികള്‍</v>
      </c>
    </row>
    <row r="25">
      <c r="B25">
        <v>2308001</v>
      </c>
      <c r="C25" t="str">
        <v>Other Operating and maintenance expenses-മറ്റ് നടത്തിപ്പ്/മെയിന്റനന്‍സ് ചെലവുകള്‍</v>
      </c>
    </row>
    <row r="26">
      <c r="B26" t="str">
        <v>സ്ഥാപന മേധാവിയുടെ ഒപ്പ്-(തീയതി സഹിതം )</v>
      </c>
    </row>
  </sheetData>
  <mergeCells count="7">
    <mergeCell ref="B26:F26"/>
    <mergeCell ref="B2:F2"/>
    <mergeCell ref="B3:F3"/>
    <mergeCell ref="B4:F4"/>
    <mergeCell ref="B5:F5"/>
    <mergeCell ref="D6:F6"/>
    <mergeCell ref="D7:F7"/>
  </mergeCells>
  <pageMargins left="0.7086614173228347" right="0.7086614173228347" top="0.35433070866141736" bottom="0.3937007874015748" header="0.1968503937007874" footer="0.1968503937007874"/>
  <ignoredErrors>
    <ignoredError numberStoredAsText="1" sqref="B2:F26"/>
  </ignoredErrors>
</worksheet>
</file>

<file path=xl/worksheets/sheet7.xml><?xml version="1.0" encoding="utf-8"?>
<worksheet xmlns="http://schemas.openxmlformats.org/spreadsheetml/2006/main" xmlns:r="http://schemas.openxmlformats.org/officeDocument/2006/relationships">
  <dimension ref="B2:F10"/>
  <sheetViews>
    <sheetView workbookViewId="0" rightToLeft="0"/>
  </sheetViews>
  <sheetData>
    <row r="2">
      <c r="B2" t="str">
        <v>അനുബന്ധം-2</v>
      </c>
    </row>
    <row r="3">
      <c r="B3" t="str">
        <v xml:space="preserve">(പാര2.3 iii,V കാണുക) </v>
      </c>
    </row>
    <row r="4">
      <c r="B4" t="str">
        <v xml:space="preserve">പദ്ധതിയിതര വരവ്  ഇനങ്ങള്‍ സംബന്ധിച്ച്  ഘടക സ്ഥാപന മേധാവികള്‍ സമര്‍പ്പിക്കുന്ന ശുപാര്‍ശകള്‍ </v>
      </c>
    </row>
    <row r="5">
      <c r="B5" t="str">
        <f>Master!H15&amp;"ലെ " &amp; Master!C10 &amp; "  ബജറ്റ് വകയിരുത്തലുകള്‍ക്കായുള്ള ശുപാര്‍ശകള്‍ രേഖപ്പെടുത്തുന്നതിനുള്ള ഫാറം"</f>
        <v>2025-2026ലെ കാരശ്ശേരി ഗ്രാമപ്പഞ്ചായത്ത്  ബജറ്റ് വകയിരുത്തലുകള്‍ക്കായുള്ള ശുപാര്‍ശകള്‍ രേഖപ്പെടുത്തുന്നതിനുള്ള ഫാറം</v>
      </c>
    </row>
    <row r="6">
      <c r="B6" t="str">
        <v xml:space="preserve">ഘടക സ്ഥാപനത്തിന്‍റെ പേര് </v>
      </c>
    </row>
    <row r="7">
      <c r="B7" t="str">
        <v xml:space="preserve">ഘടക സ്ഥാപനമേധാവിയുടെ സ്ഥാനപ്പേര് </v>
      </c>
    </row>
    <row r="8" xml:space="preserve">
      <c r="B8" t="str">
        <v>DETAILED HEAD CODE</v>
      </c>
      <c r="C8" t="str">
        <v>PARTICULARS (ഇനവിവരം)</v>
      </c>
      <c r="D8" t="str" xml:space="preserve">
        <f>"Actuals for the year " &amp; Master!H17 &amp;CHAR(10) &amp; " (കണക്ക്-"&amp;Master!H17&amp;")"</f>
        <v xml:space="preserve">Actuals for the year 2023-2024
 (കണക്ക്-2023-2024)</v>
      </c>
      <c r="E8" t="str" xml:space="preserve">
        <f>"Budget  for the  year (including all revisions) " &amp;Master!H16 &amp; CHAR(10) &amp; "(പരിഷ്കരിച്ച ബജറ്റ് " &amp; Master!H16 &amp; ")"</f>
        <v xml:space="preserve">Budget  for the  year (including all revisions) 2024-2025
(പരിഷ്കരിച്ച ബജറ്റ് 2024-2025)</v>
      </c>
      <c r="F8" t="str" xml:space="preserve">
        <f>"Budget for the Year " &amp;Master!H15 &amp; CHAR(10) &amp; "(ബജറ്റ് " &amp; Master!H15&amp; ")"</f>
        <v xml:space="preserve">Budget for the Year 2025-2026
(ബജറ്റ് 2025-2026)</v>
      </c>
    </row>
    <row r="9">
      <c r="B9">
        <v>1511001</v>
      </c>
      <c r="C9" t="str">
        <v xml:space="preserve">Receipts from Transferred Institutions(ഘടക സ്ഥാപനങ്ങളില്‍ നിന്നുള്ള വരവുകള്‍ </v>
      </c>
    </row>
    <row r="10">
      <c r="B10" t="str">
        <v>സ്ഥാപന മേധാവിയുടെ ഒപ്പ്-(തീയതി സഹിതം )</v>
      </c>
    </row>
  </sheetData>
  <mergeCells count="7">
    <mergeCell ref="B10:F10"/>
    <mergeCell ref="B2:F2"/>
    <mergeCell ref="B3:F3"/>
    <mergeCell ref="B4:F4"/>
    <mergeCell ref="B5:F5"/>
    <mergeCell ref="D6:F6"/>
    <mergeCell ref="D7:F7"/>
  </mergeCells>
  <pageMargins left="0.7086614173228347" right="0.5118110236220472" top="0.7480314960629921" bottom="0.7480314960629921" header="0.31496062992125984" footer="0.31496062992125984"/>
  <ignoredErrors>
    <ignoredError numberStoredAsText="1" sqref="B2:F10"/>
  </ignoredErrors>
</worksheet>
</file>

<file path=xl/worksheets/sheet8.xml><?xml version="1.0" encoding="utf-8"?>
<worksheet xmlns="http://schemas.openxmlformats.org/spreadsheetml/2006/main" xmlns:r="http://schemas.openxmlformats.org/officeDocument/2006/relationships">
  <dimension ref="B2:F61"/>
  <sheetViews>
    <sheetView workbookViewId="0" rightToLeft="0"/>
  </sheetViews>
  <sheetData>
    <row r="2">
      <c r="B2" t="str">
        <v>അനുബന്ധം-3</v>
      </c>
    </row>
    <row r="3">
      <c r="B3" t="str">
        <v xml:space="preserve">(പാര2.3- IV,V കാണുക) </v>
      </c>
    </row>
    <row r="4">
      <c r="B4" t="str">
        <v xml:space="preserve">പദ്ധതിയിതര ചെലവ് ഇനങ്ങള്‍ക്കായി സെക്രട്ടറി  സമര്‍പ്പിക്കുന്ന ശുപാര്‍ശകള്‍ </v>
      </c>
    </row>
    <row r="5">
      <c r="B5" t="str">
        <f>Master!H15&amp;"ലെ " &amp; Master!C10 &amp; "  ബജറ്റ് വകയിരുത്തലുകള്‍ക്കായുള്ള ശുപാര്‍ശകള്‍ രേഖപ്പെടുത്തുന്നതിനുള്ള ഫാറം"</f>
        <v>2025-2026ലെ കാരശ്ശേരി ഗ്രാമപ്പഞ്ചായത്ത്  ബജറ്റ് വകയിരുത്തലുകള്‍ക്കായുള്ള ശുപാര്‍ശകള്‍ രേഖപ്പെടുത്തുന്നതിനുള്ള ഫാറം</v>
      </c>
    </row>
    <row r="6">
      <c r="B6" t="str">
        <f>Master!C18 &amp; " " &amp; Master!D18</f>
        <v>ഗ്രാമപ്പഞ്ചായത്തിന്‍റെ  പേര്  കാരശ്ശേരി</v>
      </c>
    </row>
    <row r="7" xml:space="preserve">
      <c r="B7" t="str">
        <v>DETAILED HEAD CODE</v>
      </c>
      <c r="C7" t="str">
        <v>PARTICULARS (ഇനവിവരം)</v>
      </c>
      <c r="D7" t="str" xml:space="preserve">
        <f>"Actuals for the year " &amp; Master!H17 &amp;CHAR(10) &amp; " (കണക്ക്-"&amp;Master!H17&amp;")"</f>
        <v xml:space="preserve">Actuals for the year 2023-2024
 (കണക്ക്-2023-2024)</v>
      </c>
      <c r="E7" t="str" xml:space="preserve">
        <f>"Budget  for the  year (including all revisions) " &amp;Master!H16 &amp; CHAR(10) &amp; "(പരിഷ്കരിച്ച ബജറ്റ് " &amp; Master!H16 &amp; ")"</f>
        <v xml:space="preserve">Budget  for the  year (including all revisions) 2024-2025
(പരിഷ്കരിച്ച ബജറ്റ് 2024-2025)</v>
      </c>
      <c r="F7" t="str" xml:space="preserve">
        <f>"Budget for the Year " &amp;Master!H15 &amp; CHAR(10) &amp; "(ബജറ്റ് " &amp; Master!H15&amp; ")"</f>
        <v xml:space="preserve">Budget for the Year 2025-2026
(ബജറ്റ് 2025-2026)</v>
      </c>
    </row>
    <row r="8">
      <c r="B8">
        <v>2101001</v>
      </c>
      <c r="C8" t="str">
        <v>Salaries-ശമ്പളം</v>
      </c>
    </row>
    <row r="9">
      <c r="B9">
        <v>2101002</v>
      </c>
      <c r="C9" t="str">
        <v>Wages-കൂലി</v>
      </c>
    </row>
    <row r="10">
      <c r="B10">
        <v>2101003</v>
      </c>
      <c r="C10" t="str">
        <v>Bonus-ബോണസ്</v>
      </c>
    </row>
    <row r="11">
      <c r="B11">
        <v>2102001</v>
      </c>
      <c r="C11" t="str">
        <v>Travelling Allowances-യാത്രാ ബത്ത</v>
      </c>
    </row>
    <row r="12">
      <c r="B12">
        <v>2102002</v>
      </c>
      <c r="C12" t="str">
        <v>Other Benefits and Allowances-മറ്റ് ബത്തകള്‍</v>
      </c>
    </row>
    <row r="13">
      <c r="B13">
        <v>2102003</v>
      </c>
      <c r="C13" t="str">
        <v xml:space="preserve">Monthly Honorarium of Elected Representatives-ജനപ്രതിനിധികള്‍ക്കുള്ള ഓണറെ റിയം </v>
      </c>
    </row>
    <row r="14">
      <c r="B14">
        <v>2102004</v>
      </c>
      <c r="C14" t="str">
        <v>Sitting Fee of Elected Representatives-ജന പ്രതിനിധികള്‍ക്കുള്ള സിറ്റിംഗ് ഫീ</v>
      </c>
    </row>
    <row r="15">
      <c r="B15">
        <v>2102005</v>
      </c>
      <c r="C15" t="str">
        <v>Travelling Allowance of Elected Representatives-ജനപ്രതിനിധികള്‍ക്കുള്ള യാത്ര ബത്ത</v>
      </c>
    </row>
    <row r="16">
      <c r="B16">
        <v>2103001</v>
      </c>
      <c r="C16" t="str">
        <v>Pension Contributions-പെന്‍ഷന്‍ കോണ്‍ട്രിബ്യുഷന്‍</v>
      </c>
    </row>
    <row r="17">
      <c r="B17">
        <v>2103002</v>
      </c>
      <c r="C17" t="str">
        <v>Leave Salary Contributions-അവധി ശമ്പളം</v>
      </c>
    </row>
    <row r="18">
      <c r="B18">
        <v>2104001</v>
      </c>
      <c r="C18" t="str">
        <v>Other Terminal &amp; Retirement Benefits-മറ്റ് സേവന വിരാമ ആനുകൂല്യങ്ങള്‍</v>
      </c>
    </row>
    <row r="19">
      <c r="B19">
        <v>2201001</v>
      </c>
      <c r="C19" t="str">
        <v>Rent-വാടക</v>
      </c>
    </row>
    <row r="20">
      <c r="B20">
        <v>2201002</v>
      </c>
      <c r="C20" t="str">
        <v>Rates-</v>
      </c>
    </row>
    <row r="21">
      <c r="B21">
        <v>2201003</v>
      </c>
      <c r="C21" t="str">
        <v>Taxes-നികുതി</v>
      </c>
    </row>
    <row r="22">
      <c r="B22">
        <v>2201101</v>
      </c>
      <c r="C22" t="str">
        <v>Office Maintenance-ഓഫീസ് ചെലവുകള്‍</v>
      </c>
    </row>
    <row r="23">
      <c r="B23">
        <v>2201201</v>
      </c>
      <c r="C23" t="str">
        <v>Communication Expenses-വാര്‍ത്താ വിനിമയ ചെലവുകള്‍</v>
      </c>
    </row>
    <row r="24">
      <c r="B24">
        <v>2202001</v>
      </c>
      <c r="C24" t="str">
        <v>Books &amp; Periodicals-പുസ്തകങ്ങളും ആനുകാലികങ്ങളും</v>
      </c>
    </row>
    <row r="25">
      <c r="B25">
        <v>2202101</v>
      </c>
      <c r="C25" t="str">
        <v xml:space="preserve">Printing &amp; Stationery-അച്ചടിയും സ്റ്റേഷനറിയും  </v>
      </c>
    </row>
    <row r="26">
      <c r="B26">
        <v>2204001</v>
      </c>
      <c r="C26" t="str">
        <v>Insurance and Registration-ഇന്ഷുറന്‍സ്/രജിസ്ട്രേഷന്‍</v>
      </c>
    </row>
    <row r="27">
      <c r="B27">
        <v>2205001</v>
      </c>
      <c r="C27" t="str">
        <v>Audit Fees-ഓഡിറ്റ് ഫീ</v>
      </c>
    </row>
    <row r="28">
      <c r="B28">
        <v>2205101</v>
      </c>
      <c r="C28" t="str">
        <v>Legal Expenses-നീതി ന്യായസേവനങ്ങള്‍ക്കുള്ള ചെലവുകള്‍</v>
      </c>
    </row>
    <row r="29">
      <c r="B29">
        <v>2205201</v>
      </c>
      <c r="C29" t="str">
        <v>Professional &amp; Other Fees-പ്രൊഫഷണല്‍ സേവനങ്ങള്‍ക്കുള്ള ചെലവുകള്‍</v>
      </c>
    </row>
    <row r="30">
      <c r="B30">
        <v>2206001</v>
      </c>
      <c r="C30" t="str">
        <v>Advertisement &amp; Publicity-പരസ്യവും പ്രചരണവും</v>
      </c>
    </row>
    <row r="31">
      <c r="B31">
        <v>2206101</v>
      </c>
      <c r="C31" t="str">
        <v xml:space="preserve">Membership &amp; Subscriptions-മെമ്പര്‍ഷിപ്/വരിസംഖ്യ </v>
      </c>
    </row>
    <row r="32">
      <c r="B32">
        <v>2207001</v>
      </c>
      <c r="C32" t="str">
        <v>Election Expenses-തെരഞ്ഞെടുപ്പ് ചെലവുകള്‍</v>
      </c>
    </row>
    <row r="33">
      <c r="B33">
        <v>2207101</v>
      </c>
      <c r="C33" t="str">
        <v>Extra - ordinary Expenses-അസാധാരണ ചെലവുകള്‍</v>
      </c>
    </row>
    <row r="34">
      <c r="B34">
        <v>2208001</v>
      </c>
      <c r="C34" t="str">
        <v>Miscellaneous Administrative Expenses-മറ്റ് ഭരണ ചെലവുകള്‍</v>
      </c>
    </row>
    <row r="35">
      <c r="B35">
        <v>2301001</v>
      </c>
      <c r="C35" t="str">
        <v>Power-വൈദ്യുതി/ഊര്‍ജം</v>
      </c>
    </row>
    <row r="36">
      <c r="B36">
        <v>2301002</v>
      </c>
      <c r="C36" t="str">
        <v>Diesel, Petrol, Gas &amp; Lubricants- ഡീസല്‍ പെട്രോള്‍ , ഓയില്‍ , ലൂബ്രിക്കന്‍റ്</v>
      </c>
    </row>
    <row r="37">
      <c r="B37">
        <v>2301101</v>
      </c>
      <c r="C37" t="str">
        <v>Water Charges for Drinking Water Schemes-വാട്ടര്‍ ചാര്‍ജ്</v>
      </c>
    </row>
    <row r="38">
      <c r="B38">
        <v>2302001</v>
      </c>
      <c r="C38" t="str">
        <v>Bulk Purchases</v>
      </c>
    </row>
    <row r="39">
      <c r="B39">
        <v>2303001</v>
      </c>
      <c r="C39" t="str">
        <v>Consumption of Stores</v>
      </c>
    </row>
    <row r="40">
      <c r="B40">
        <v>2304001</v>
      </c>
      <c r="C40" t="str">
        <v>Hire Charges-വാടക</v>
      </c>
    </row>
    <row r="41">
      <c r="B41">
        <v>2305001</v>
      </c>
      <c r="C41" t="str">
        <v>Repairs &amp; Maintenance - Infrastructure Assets - Buildings-സംരക്ഷണവും അറ്റകുറ്റപ്പണികളും-പൊതു കെട്ടിടങ്ങള്‍</v>
      </c>
    </row>
    <row r="42">
      <c r="B42">
        <v>2305002</v>
      </c>
      <c r="C42" t="str">
        <v>Repairs &amp; Maintenance - Infrastructure Assets - Roads-സംരക്ഷണവും അറ്റകുറ്റപ്പണികളും-റോഡുകള്‍</v>
      </c>
    </row>
    <row r="43">
      <c r="B43">
        <v>2305003</v>
      </c>
      <c r="C43" t="str">
        <v>Repairs &amp; Maintenance - Lanes-സംരക്ഷണവും അറ്റകുറ്റപ്പണികളും--ലെയിനുകള്‍</v>
      </c>
    </row>
    <row r="44">
      <c r="B44">
        <v>2305004</v>
      </c>
      <c r="C44" t="str">
        <v>Repairs &amp; Maintenance Culverts &amp; Bridges-സംരക്ഷണവും അറ്റകുറ്റപ്പണികളും--പാലങ്ങളും കലുങ്ക്കളും</v>
      </c>
    </row>
    <row r="45">
      <c r="B45">
        <v>2305005</v>
      </c>
      <c r="C45" t="str">
        <v>Repairs &amp; Maintenance - Drinking Water-സംരക്ഷണവും അറ്റകുറ്റപ്പണികളും-കുടിവെള്ള പദ്ധതികള്‍</v>
      </c>
    </row>
    <row r="46">
      <c r="B46">
        <v>2305006</v>
      </c>
      <c r="C46" t="str">
        <v>Repairs &amp; Maintenance Irrigation-സംരക്ഷണവും അറ്റകുറ്റപ്പണികളും-ജല സേചന പദ്ധതികള്‍</v>
      </c>
    </row>
    <row r="47">
      <c r="B47">
        <v>2305007</v>
      </c>
      <c r="C47" t="str">
        <v>Repairs &amp; Maintenance - Electricityസംരക്ഷണവും അറ്റകുറ്റപ്പണികളും-വൈദ്യുതി</v>
      </c>
    </row>
    <row r="48">
      <c r="B48">
        <v>2305008</v>
      </c>
      <c r="C48" t="str">
        <v>Repairs &amp; Maintenance - Waste Treatment-സംരക്ഷണവും അറ്റകുറ്റപ്പണികളും-മാലിന്യ നിര്‍മാര്‍ജന പദ്ധതികള്‍</v>
      </c>
    </row>
    <row r="49">
      <c r="B49">
        <v>2305009</v>
      </c>
      <c r="C49" t="str">
        <v>Repairs &amp; Maintenance - Movable Assets-സംരക്ഷണവും അറ്റകുറ്റപ്പണികളും-ജംഗമ ആസ്തികള്‍</v>
      </c>
    </row>
    <row r="50">
      <c r="B50">
        <v>2305099</v>
      </c>
      <c r="C50" t="str">
        <v>Repairs &amp; Maintenance -Other Fixed Assets-സംരക്ഷണവും അറ്റകുറ്റപ്പണികളും-മറ്റ് സ്ഥിര ആസ്തികള്‍</v>
      </c>
    </row>
    <row r="51">
      <c r="B51">
        <v>2308001</v>
      </c>
      <c r="C51" t="str">
        <v>Other Operating and maintenance expenses-മറ്റ് നടത്തിപ്പ്/മെയിന്റനന്‍സ് ചെലവുകള്‍</v>
      </c>
    </row>
    <row r="52">
      <c r="B52">
        <v>2401001</v>
      </c>
      <c r="C52" t="str">
        <v xml:space="preserve">Interest on Loans from Central Government-കേന്ദ്ര സര്‍ക്കാര്‍ വായ്പകളിന്മേലുള്ള പലിശ </v>
      </c>
    </row>
    <row r="53">
      <c r="B53">
        <v>2402001</v>
      </c>
      <c r="C53" t="str">
        <v>Interest on Loans from State Government-സംസ്ഥാന  സര്‍ക്കാര്‍ വായ്പകളിന്മേലുള്ള പലിശ</v>
      </c>
    </row>
    <row r="54">
      <c r="B54">
        <v>2403001</v>
      </c>
      <c r="C54" t="str">
        <v>Interest on Loans from Government Bodies &amp; Associations-സര്‍ക്കാര്‍സ്ഥാപനങ്ങളില്‍ നിന്നുള്ള  വായ്പകളിന്മേലുള്ള പലിശ</v>
      </c>
    </row>
    <row r="55">
      <c r="B55">
        <v>2404001</v>
      </c>
      <c r="C55" t="str">
        <v>Interest on Loans from International Agencies-അന്തര്‍ദേശീയ ഏജന്‍സികളില്‍ നിന്നുള്ള വായ്പകളിന്മേലുള്ള പലിശ</v>
      </c>
    </row>
    <row r="56">
      <c r="B56">
        <v>2405001</v>
      </c>
      <c r="C56" t="str">
        <v>Interest on loans from banks-ബാങ്ക് വായ്പകളിന്മേല്‍ ഉള്ള പലിശ</v>
      </c>
    </row>
    <row r="57">
      <c r="B57">
        <v>2405002</v>
      </c>
      <c r="C57" t="str">
        <v>Interest on loans from financial institutions - മറ്റ് ധനകാര്യ സ്ഥാപനങ്ങളില്‍ നിന്നുള്ള വായ്പകളിന്മേല്‍ ഉള്ള പലിശ</v>
      </c>
    </row>
    <row r="58">
      <c r="B58">
        <v>2406001</v>
      </c>
      <c r="C58" t="str">
        <v>Other Interests-പലിശ നല്‍കല്‍-മറ്റിനങ്ങള്‍</v>
      </c>
    </row>
    <row r="59">
      <c r="B59">
        <v>2407001</v>
      </c>
      <c r="C59" t="str">
        <v>Bank Charges-ബാങ്ക് ചാര്‍ജ് നല്‍കല്‍</v>
      </c>
    </row>
    <row r="60">
      <c r="B60">
        <v>2408001</v>
      </c>
      <c r="C60" t="str">
        <v>Other Finance Expenses-ധനകാര്യ ഇടപാടുകള്‍ക്കുള്ള മറ്റ് ചെലവുകള്‍</v>
      </c>
    </row>
    <row r="61">
      <c r="B61" t="str">
        <v>സെക്രട്ടറിയുടെ പേരും ഒപ്പും -(തീയതി സഹിതം )</v>
      </c>
    </row>
  </sheetData>
  <mergeCells count="6">
    <mergeCell ref="B61:F61"/>
    <mergeCell ref="B2:F2"/>
    <mergeCell ref="B3:F3"/>
    <mergeCell ref="B4:F4"/>
    <mergeCell ref="B5:F5"/>
    <mergeCell ref="B6:F6"/>
  </mergeCells>
  <pageMargins left="0.7086614173228347" right="0.4724409448818898" top="0.4724409448818898" bottom="0.4724409448818898" header="0.31496062992125984" footer="0.15748031496062992"/>
  <ignoredErrors>
    <ignoredError numberStoredAsText="1" sqref="B2:F61"/>
  </ignoredErrors>
</worksheet>
</file>

<file path=xl/worksheets/sheet9.xml><?xml version="1.0" encoding="utf-8"?>
<worksheet xmlns="http://schemas.openxmlformats.org/spreadsheetml/2006/main" xmlns:r="http://schemas.openxmlformats.org/officeDocument/2006/relationships">
  <dimension ref="B2:F49"/>
  <sheetViews>
    <sheetView workbookViewId="0" rightToLeft="0"/>
  </sheetViews>
  <sheetData>
    <row r="2">
      <c r="B2" t="str">
        <v>അനുബന്ധം-4</v>
      </c>
    </row>
    <row r="3">
      <c r="B3" t="str">
        <v xml:space="preserve">(പാര2.3- IV,V കാണുക) </v>
      </c>
    </row>
    <row r="4">
      <c r="B4" t="str">
        <v xml:space="preserve">പദ്ധതിയിതര വരവ്  ഇനങ്ങള്‍ക്കായി സെക്രട്ടറി  സമര്‍പ്പിക്കുന്ന ശുപാര്‍ശകള്‍ </v>
      </c>
    </row>
    <row r="5">
      <c r="B5" t="str">
        <f>Master!H15&amp;"ലെ " &amp; Master!C10 &amp; "  ബജറ്റ് വകയിരുത്തലുകള്‍ക്കായുള്ള ശുപാര്‍ശകള്‍ രേഖപ്പെടുത്തുന്നതിനുള്ള ഫാറം"</f>
        <v>2025-2026ലെ കാരശ്ശേരി ഗ്രാമപ്പഞ്ചായത്ത്  ബജറ്റ് വകയിരുത്തലുകള്‍ക്കായുള്ള ശുപാര്‍ശകള്‍ രേഖപ്പെടുത്തുന്നതിനുള്ള ഫാറം</v>
      </c>
    </row>
    <row r="6">
      <c r="B6" t="str">
        <f>'A3'!B6:F6</f>
        <v>ഗ്രാമപ്പഞ്ചായത്തിന്‍റെ  പേര്  കാരശ്ശേരി</v>
      </c>
    </row>
    <row r="7" xml:space="preserve">
      <c r="B7" t="str">
        <v>DETAILED HEAD CODE</v>
      </c>
      <c r="C7" t="str">
        <v>PARTICULARS (ഇനവിവരം)</v>
      </c>
      <c r="D7" t="str" xml:space="preserve">
        <f>"Actuals for the year " &amp; Master!H17 &amp;CHAR(10) &amp; " (കണക്ക്-"&amp;Master!H17&amp;")"</f>
        <v xml:space="preserve">Actuals for the year 2023-2024
 (കണക്ക്-2023-2024)</v>
      </c>
      <c r="E7" t="str" xml:space="preserve">
        <f>"Budget  for the  year (including all revisions) " &amp;Master!H16&amp; CHAR(10) &amp; "(പരിഷ്കരിച്ച ബജറ്റ് " &amp; Master!H16 &amp; ")"</f>
        <v xml:space="preserve">Budget  for the  year (including all revisions) 2024-2025
(പരിഷ്കരിച്ച ബജറ്റ് 2024-2025)</v>
      </c>
      <c r="F7" t="str" xml:space="preserve">
        <f>"Budget for the Year " &amp;Master!H15 &amp; CHAR(10) &amp; "(ബജറ്റ് " &amp; Master!H15&amp; ")"</f>
        <v xml:space="preserve">Budget for the Year 2025-2026
(ബജറ്റ് 2025-2026)</v>
      </c>
    </row>
    <row r="8">
      <c r="B8">
        <v>1101001</v>
      </c>
      <c r="C8" t="str">
        <v>Property Tax-വസ്തു നികുതി</v>
      </c>
    </row>
    <row r="9">
      <c r="B9">
        <v>1101101</v>
      </c>
      <c r="C9" t="str">
        <v>Service Tax-സേവന നികുതി</v>
      </c>
    </row>
    <row r="10">
      <c r="B10">
        <v>1102001</v>
      </c>
      <c r="C10" t="str">
        <v>Profession Tax-തൊഴില്‍ നികുതി</v>
      </c>
    </row>
    <row r="11">
      <c r="B11">
        <v>1103001</v>
      </c>
      <c r="C11" t="str">
        <v>Advertisement Tax-പരസ്യ നികുതി</v>
      </c>
    </row>
    <row r="12">
      <c r="B12">
        <v>1103501</v>
      </c>
      <c r="C12" t="str">
        <v>Show Tax-പ്രദര്‍ശന നികുതി</v>
      </c>
    </row>
    <row r="13">
      <c r="B13">
        <v>1104001</v>
      </c>
      <c r="C13" t="str">
        <v>Entertainment Tax-വിനോദനികുതി</v>
      </c>
    </row>
    <row r="14">
      <c r="B14">
        <v>1105101</v>
      </c>
      <c r="C14" t="str">
        <v>Toll-ടോള്‍</v>
      </c>
    </row>
    <row r="15">
      <c r="B15">
        <v>1105201</v>
      </c>
      <c r="C15" t="str">
        <v>Land Conversion Cess-ഭൂ പരിവര്‍ത്തന സെസ്</v>
      </c>
    </row>
    <row r="16">
      <c r="B16">
        <v>1301001</v>
      </c>
      <c r="C16" t="str">
        <v>Rent from Land and Buildings-സ്ഥലങ്ങളുടെയും കെട്ടിടങ്ങളുടെയും വാടക</v>
      </c>
    </row>
    <row r="17">
      <c r="B17">
        <v>1302001</v>
      </c>
      <c r="C17" t="str">
        <v>Rent from Staff Quarters-സ്റ്റാഫ് ക്വാര്‍ട്ടെഴ്സ് വാടക</v>
      </c>
    </row>
    <row r="18">
      <c r="B18">
        <v>1303001</v>
      </c>
      <c r="C18" t="str">
        <v>Rent from Auditoriums and Halls- ആഡിറ്റോറിയം/ഹാള്‍ വാടക</v>
      </c>
    </row>
    <row r="19">
      <c r="B19">
        <v>1304001</v>
      </c>
      <c r="C19" t="str">
        <v>Daily Rentals from Panchayat Properties-പഞ്ചായത്ത്‌ സ്വത്തുകളുടെ ദിവസ വാടക</v>
      </c>
    </row>
    <row r="20">
      <c r="B20">
        <v>1308001</v>
      </c>
      <c r="C20" t="str">
        <v xml:space="preserve">Other Rents- മറ്റ് വാടകകള്‍ </v>
      </c>
    </row>
    <row r="21">
      <c r="B21">
        <v>1401001</v>
      </c>
      <c r="C21" t="str">
        <v>Empanelment &amp; Registration Charges/ Fees-രജിസ്ട്രേഷന്‍ ചാര്‍ജ്/ഫീസ്‌</v>
      </c>
    </row>
    <row r="22">
      <c r="B22">
        <v>1401101</v>
      </c>
      <c r="C22" t="str">
        <v>Licence Fees-ലൈസന്‍സ് ഫീസ്‌</v>
      </c>
    </row>
    <row r="23">
      <c r="B23">
        <v>1401201</v>
      </c>
      <c r="C23" t="str">
        <v>Fee for Grant of Permit-പെര്‍മിറ്റ്‌ ഫീസ്‌</v>
      </c>
    </row>
    <row r="24">
      <c r="B24">
        <v>1401301</v>
      </c>
      <c r="C24" t="str">
        <v>Fees for Certificate or Extract-സര്‍ടിഫിക്കറ്റ്/എക്സ്ട്രാക്റ്റ്‌ ഫീ</v>
      </c>
    </row>
    <row r="25">
      <c r="B25">
        <v>1402001</v>
      </c>
      <c r="C25" t="str">
        <v>Penalties and Fines-ഫൈന്‍</v>
      </c>
    </row>
    <row r="26">
      <c r="B26">
        <v>1404001</v>
      </c>
      <c r="C26" t="str">
        <v xml:space="preserve">Miscellaneous Fees-മറ്റ് ഫീസുകള്‍ </v>
      </c>
    </row>
    <row r="27">
      <c r="B27">
        <v>1405001</v>
      </c>
      <c r="C27" t="str">
        <v xml:space="preserve">User Charges Collected-യൂസര്‍ ചാര്‍ജ് </v>
      </c>
    </row>
    <row r="28">
      <c r="B28">
        <v>1407001</v>
      </c>
      <c r="C28" t="str">
        <v>Service/ Administrative Charges-സര്‍വീസ്/അട്മിനിസ്ട്രെടിവ് ചാര്‍ജുകള്‍</v>
      </c>
    </row>
    <row r="29">
      <c r="B29">
        <v>1501001</v>
      </c>
      <c r="C29" t="str">
        <v>Sale of Products-ഉല്‍പ്പന്നങ്ങളുടെ വില</v>
      </c>
    </row>
    <row r="30">
      <c r="B30">
        <v>1501101</v>
      </c>
      <c r="C30" t="str">
        <v>Sale of Forms-ഫാറം വില</v>
      </c>
    </row>
    <row r="31">
      <c r="B31">
        <v>1501201</v>
      </c>
      <c r="C31" t="str">
        <v>Sale of stores &amp; Scrap-ഉപയോഗശൂന്യമായ വസ്തുക്കളുടെ വില്‍പ്പന</v>
      </c>
    </row>
    <row r="32">
      <c r="B32">
        <v>1503001</v>
      </c>
      <c r="C32" t="str">
        <v>Miscellaneous Sales--മറ്റ് വസ്തുക്കളുടെ വില്‍പ്പന</v>
      </c>
    </row>
    <row r="33">
      <c r="B33">
        <v>1504001</v>
      </c>
      <c r="C33" t="str">
        <v>Hire Charges of Vehicles-വാഹന വാടക</v>
      </c>
    </row>
    <row r="34">
      <c r="B34">
        <v>1504101</v>
      </c>
      <c r="C34" t="str">
        <v>Hire Charges of Tools, Machinery and Equipment-ഉപകരണങ്ങളുടെ വാടക</v>
      </c>
    </row>
    <row r="35">
      <c r="B35">
        <v>1701001</v>
      </c>
      <c r="C35" t="str">
        <v>Interest from Investments-നിക്ഷേപങ്ങളില്‍ നിന്നുള്ള പലിശ</v>
      </c>
    </row>
    <row r="36">
      <c r="B36">
        <v>1702001</v>
      </c>
      <c r="C36" t="str">
        <v>Dividend-നിക്ഷേപങ്ങളില്‍ നിന്നുള്ള അംശആദായം</v>
      </c>
    </row>
    <row r="37">
      <c r="B37">
        <v>1704001</v>
      </c>
      <c r="C37" t="str">
        <v>Profit on Sale of Investments-നിക്ഷേപങ്ങളുടെ വില്‍പ്പനയില്‍ നിന്നുള്ള ലാഭം</v>
      </c>
    </row>
    <row r="38">
      <c r="B38">
        <v>1708001</v>
      </c>
      <c r="C38" t="str">
        <v>Other Income from Investments-നിക്ഷേപങ്ങളില്‍ നിന്നുള്ള മറ്റു വരവുകള്‍</v>
      </c>
    </row>
    <row r="39">
      <c r="B39">
        <v>1711001</v>
      </c>
      <c r="C39" t="str">
        <v xml:space="preserve">Interest from Bank Accounts-ബാങ്ക് നിക്ഷേപങ്ങളില്‍ നിന്നുള്ള പലിശ </v>
      </c>
    </row>
    <row r="40">
      <c r="B40">
        <v>1712001</v>
      </c>
      <c r="C40" t="str">
        <v>Interest on Loans and Advances to Employees-ജീവനക്കാര്‍ക്ക് നല്‍കിയിട്ടുള്ള മുന്കൂറുകളില്‍ നിന്നുള്ള പലിശ</v>
      </c>
    </row>
    <row r="41">
      <c r="B41">
        <v>1713001</v>
      </c>
      <c r="C41" t="str">
        <v>Interest on Loans to Others-മറ്റ് വായ്പകളില്‍ നിന്നുള്ള പലിശ വരവുകള്‍</v>
      </c>
    </row>
    <row r="42">
      <c r="B42">
        <v>1718001</v>
      </c>
      <c r="C42" t="str">
        <v>Other Interest-മറ്റ് പലിശ വരവുകള്‍</v>
      </c>
    </row>
    <row r="43">
      <c r="B43">
        <v>1801001</v>
      </c>
      <c r="C43" t="str">
        <v>Deposits Forfeited-നിക്ഷേപങ്ങള്‍ കണ്ടുകെട്ടിയത്</v>
      </c>
    </row>
    <row r="44">
      <c r="B44">
        <v>1801101</v>
      </c>
      <c r="C44" t="str">
        <v>Lapsed Deposits-കാലഹരണപ്പെട്ട നിക്ഷേപങ്ങള്‍</v>
      </c>
    </row>
    <row r="45">
      <c r="B45">
        <v>1802001</v>
      </c>
      <c r="C45" t="str">
        <v>Insurance Claim Recovery-ഇന്ഷുറന്സ് ക്ലെയിം ലഭിച്ചത്</v>
      </c>
    </row>
    <row r="46">
      <c r="B46">
        <v>1803001</v>
      </c>
      <c r="C46" t="str">
        <v>Profit on Disposal of Fixed Assets-സ്ഥിര ആസ്തികളുടെ വില്പ്പനയിലുള്ള ലാഭം</v>
      </c>
    </row>
    <row r="47">
      <c r="B47">
        <v>1804001</v>
      </c>
      <c r="C47" t="str">
        <v>Recovery from Employees-ജീവനക്കാരില്‍ നിന്നുള്ള റിക്കവറികള്‍</v>
      </c>
    </row>
    <row r="48">
      <c r="B48">
        <v>1808001</v>
      </c>
      <c r="C48" t="str">
        <v xml:space="preserve">Miscellaneous Income-പലവക വരവുകള്‍ </v>
      </c>
    </row>
    <row r="49">
      <c r="B49" t="str">
        <v>സെക്രട്ടറിയുടെ പേരും ഒപ്പും -(തീയതി സഹിതം )</v>
      </c>
    </row>
  </sheetData>
  <mergeCells count="6">
    <mergeCell ref="B49:F49"/>
    <mergeCell ref="B2:F2"/>
    <mergeCell ref="B3:F3"/>
    <mergeCell ref="B4:F4"/>
    <mergeCell ref="B5:F5"/>
    <mergeCell ref="B6:F6"/>
  </mergeCells>
  <pageMargins left="0.7086614173228347" right="0.7086614173228347" top="0.5118110236220472" bottom="0.3937007874015748" header="0.31496062992125984" footer="0.1968503937007874"/>
  <ignoredErrors>
    <ignoredError numberStoredAsText="1" sqref="B2:F49"/>
  </ignoredErrors>
</worksheet>
</file>

<file path=xl/worksheets/sheet10.xml><?xml version="1.0" encoding="utf-8"?>
<worksheet xmlns="http://schemas.openxmlformats.org/spreadsheetml/2006/main" xmlns:r="http://schemas.openxmlformats.org/officeDocument/2006/relationships">
  <dimension ref="B2:W63"/>
  <sheetViews>
    <sheetView workbookViewId="0" rightToLeft="0"/>
  </sheetViews>
  <sheetData>
    <row r="2">
      <c r="B2" t="str">
        <v>അനുബന്ധം-5.1</v>
      </c>
      <c r="K2" t="str">
        <v>അനുബന്ധം-1</v>
      </c>
    </row>
    <row r="3">
      <c r="B3" t="str">
        <v xml:space="preserve">(പാര2.3 iii,V കാണുക) </v>
      </c>
      <c r="K3" t="str">
        <v xml:space="preserve">(പാര2.3 iii,V കാണുക) </v>
      </c>
    </row>
    <row r="4">
      <c r="B4" t="str">
        <v xml:space="preserve">പദ്ധതിയിതര ചെലവ് ഇനങ്ങള്‍ക്കായി സ്ഥാപന മേധാവികള്‍ സമര്‍പ്പിച്ച  ശുപാര്‍ശകള്‍(സംക്ഷിപ്തം-സ്ഥിരം സമിതി അടിസ്ഥാനത്തില്‍ ) </v>
      </c>
      <c r="M4" t="str">
        <v xml:space="preserve">പദ്ധതിയിതര ചെലവ് ഇനങ്ങള്‍ക്കായി സ്ഥാപന മേധാവികള്‍ സമര്‍പ്പിച്ച  ശുപാര്‍ശകള്‍(സംക്ഷിപ്തം-സ്ഥിരം സമിതി അടിസ്ഥാനത്തില്‍ ) </v>
      </c>
    </row>
    <row r="5">
      <c r="B5" t="str">
        <v xml:space="preserve">സ്ഥിരം സമിതിയുടെ പേര് </v>
      </c>
      <c r="D5" t="str">
        <v>വികസനം</v>
      </c>
      <c r="M5" t="str">
        <f>'A3'!B6</f>
        <v>ഗ്രാമപ്പഞ്ചായത്തിന്‍റെ  പേര്  കാരശ്ശേരി</v>
      </c>
      <c r="R5" t="str">
        <f>B5&amp; " " &amp;D5</f>
        <v>സ്ഥിരം സമിതിയുടെ പേര്  വികസനം</v>
      </c>
    </row>
    <row r="6">
      <c r="B6" t="str">
        <v xml:space="preserve">തീരുമാന നമ്പരും തിയതിയും </v>
      </c>
      <c r="D6">
        <v>1</v>
      </c>
      <c r="E6">
        <v>43508</v>
      </c>
      <c r="R6">
        <f>D6</f>
        <v>1</v>
      </c>
      <c r="S6">
        <f>E6</f>
        <v>43508</v>
      </c>
    </row>
    <row r="7" xml:space="preserve">
      <c r="B7" t="str">
        <v>DETAILED HEAD CODE</v>
      </c>
      <c r="C7" t="str">
        <v>PARTICULARS (ഇനവിവരം)</v>
      </c>
      <c r="D7" t="str" xml:space="preserve">
        <f>"Actuals for the year " &amp; Master!H17 &amp;CHAR(10) &amp; " (കണക്ക്-"&amp;Master!H17&amp;")"</f>
        <v xml:space="preserve">Actuals for the year 2023-2024
 (കണക്ക്-2023-2024)</v>
      </c>
      <c r="E7" t="str" xml:space="preserve">
        <f>"Budget  for the  year (including all revisions) " &amp;Master!H16 &amp; CHAR(10) &amp; "(പരിഷ്കരിച്ച ബജറ്റ് " &amp; Master!H16 &amp; ")"</f>
        <v xml:space="preserve">Budget  for the  year (including all revisions) 2024-2025
(പരിഷ്കരിച്ച ബജറ്റ് 2024-2025)</v>
      </c>
      <c r="F7" t="str" xml:space="preserve">
        <f>"Budget for the Year " &amp;Master!H15 &amp; CHAR(10) &amp; "(ബജറ്റ് " &amp; Master!H15&amp; ")"</f>
        <v xml:space="preserve">Budget for the Year 2025-2026
(ബജറ്റ് 2025-2026)</v>
      </c>
      <c r="G7" t="str">
        <v xml:space="preserve">സെക്രട്ടറി സമര്‍പ്പിച്ച ശുപാര്‍ശകള്‍  </v>
      </c>
      <c r="H7" t="str">
        <v>ഘടക സ്ഥാപനം-1</v>
      </c>
      <c r="I7" t="str">
        <v>ഘടക സ്ഥാപനം-2</v>
      </c>
      <c r="J7" t="str">
        <v>ഘടക സ്ഥാപനം-3</v>
      </c>
      <c r="K7" t="str">
        <v>ഘടക സ്ഥാപനം-4</v>
      </c>
      <c r="L7" t="str">
        <v>ഘടക സ്ഥാപനം-5</v>
      </c>
      <c r="M7" t="str">
        <v>ഘടക സ്ഥാപനം-6</v>
      </c>
      <c r="N7" t="str">
        <v>ഘടക സ്ഥാപനം-7</v>
      </c>
      <c r="O7" t="str">
        <v>ഘടക സ്ഥാപനം-8</v>
      </c>
      <c r="P7" t="str">
        <v>ഘടക സ്ഥാപനം-9</v>
      </c>
      <c r="Q7" t="str">
        <v>ഘടക സ്ഥാപനം-10</v>
      </c>
      <c r="R7" t="str">
        <v>ഘടക സ്ഥാപനം-11</v>
      </c>
      <c r="S7" t="str">
        <v>ഘടക സ്ഥാപനം-12</v>
      </c>
      <c r="T7" t="str">
        <v>ഘടക സ്ഥാപനം-13</v>
      </c>
      <c r="U7" t="str">
        <v>ഘടക സ്ഥാപനം-14</v>
      </c>
      <c r="V7" t="str">
        <v>ഘടക സ്ഥാപനം-15</v>
      </c>
      <c r="W7" t="str">
        <v>ധനകാര്യം</v>
      </c>
    </row>
    <row r="8">
      <c r="H8" t="str">
        <v>കൃഷിഭവന്‍</v>
      </c>
      <c r="I8" t="str">
        <v>മൃഗാശുപത്രി</v>
      </c>
      <c r="J8" t="str">
        <v>AE</v>
      </c>
      <c r="K8" t="str">
        <v>ആയുര്‍വേദം</v>
      </c>
      <c r="L8" t="str">
        <v>ഹോമ്യോ</v>
      </c>
      <c r="M8" t="str">
        <v>VEO</v>
      </c>
      <c r="N8" t="str">
        <v>ICDS</v>
      </c>
      <c r="O8" t="str">
        <v>PHC</v>
      </c>
      <c r="P8" t="str">
        <v>GLPS, മറ്റത്തൂര്‍</v>
      </c>
      <c r="Q8" t="str">
        <v>GUPS, ഇഞ്ചക്കുണ്ട്</v>
      </c>
      <c r="W8" t="str">
        <v>വികസനം</v>
      </c>
    </row>
    <row r="9">
      <c r="B9">
        <v>2101001</v>
      </c>
      <c r="C9" t="str">
        <v>Salaries-ശമ്പളം</v>
      </c>
      <c r="D9">
        <v>0</v>
      </c>
      <c r="E9">
        <v>0</v>
      </c>
      <c r="F9">
        <f>SUM(G9:V9)</f>
        <v>0</v>
      </c>
      <c r="H9">
        <v>0</v>
      </c>
      <c r="I9">
        <v>0</v>
      </c>
      <c r="W9" t="str">
        <v>ക്ഷേമകാര്യം</v>
      </c>
    </row>
    <row r="10">
      <c r="B10">
        <v>2101002</v>
      </c>
      <c r="C10" t="str">
        <v>Wages-കൂലി</v>
      </c>
      <c r="F10">
        <f>SUM(G10:V10)</f>
        <v>0</v>
      </c>
      <c r="W10" t="str">
        <v>ആരോഗ്യവും വിദ്യാഭ്യാസവും</v>
      </c>
    </row>
    <row r="11">
      <c r="B11">
        <v>2101003</v>
      </c>
      <c r="C11" t="str">
        <v>Bonus-ബോണസ്</v>
      </c>
      <c r="F11">
        <f>SUM(G11:V11)</f>
        <v>0</v>
      </c>
      <c r="W11" t="str">
        <v>പൊതുമരാമത്ത്</v>
      </c>
    </row>
    <row r="12">
      <c r="B12">
        <v>2102001</v>
      </c>
      <c r="C12" t="str">
        <v>Travelling Allowances-യാത്രാ ബത്ത</v>
      </c>
      <c r="F12">
        <f>SUM(G12:V12)</f>
        <v>0</v>
      </c>
    </row>
    <row r="13">
      <c r="B13">
        <v>2102002</v>
      </c>
      <c r="C13" t="str">
        <v>Other Benefits and Allowances-മറ്റ് ബത്തകള്‍</v>
      </c>
      <c r="F13">
        <f>SUM(G13:V13)</f>
        <v>0</v>
      </c>
    </row>
    <row r="14">
      <c r="B14">
        <v>2102003</v>
      </c>
      <c r="C14" t="str">
        <v xml:space="preserve">Monthly Honorarium of Elected Representatives-ജനപ്രതിനിധികള്‍ക്കുള്ള ഓണറെ റിയം </v>
      </c>
      <c r="F14">
        <f>SUM(G14:V14)</f>
        <v>0</v>
      </c>
    </row>
    <row r="15">
      <c r="B15">
        <v>2102004</v>
      </c>
      <c r="C15" t="str">
        <v>Sitting Fee of Elected Representatives-ജന പ്രതിനിധികള്‍ക്കുള്ള സിറ്റിംഗ് ഫീ</v>
      </c>
      <c r="F15">
        <f>SUM(G15:V15)</f>
        <v>0</v>
      </c>
    </row>
    <row r="16">
      <c r="B16">
        <v>2102005</v>
      </c>
      <c r="C16" t="str">
        <v>Travelling Allowance of Elected Representatives-ജനപ്രതിനിധികള്‍ക്കുള്ള യാത്ര ബത്ത</v>
      </c>
      <c r="F16">
        <f>SUM(G16:V16)</f>
        <v>0</v>
      </c>
    </row>
    <row r="17">
      <c r="B17">
        <v>2103001</v>
      </c>
      <c r="C17" t="str">
        <v>Pension Contributions-പെന്‍ഷന്‍ കോണ്‍ട്രിബ്യുഷന്‍</v>
      </c>
      <c r="F17">
        <f>SUM(G17:V17)</f>
        <v>0</v>
      </c>
    </row>
    <row r="18">
      <c r="B18">
        <v>2103002</v>
      </c>
      <c r="C18" t="str">
        <v>Leave Salary Contributions-അവധി ശമ്പളം</v>
      </c>
      <c r="F18">
        <f>SUM(G18:V18)</f>
        <v>0</v>
      </c>
    </row>
    <row r="19">
      <c r="B19">
        <v>2104001</v>
      </c>
      <c r="C19" t="str">
        <v>Other Terminal &amp; Retirement Benefits-മറ്റ് സേവന വിരാമ ആനുകൂല്യങ്ങള്‍</v>
      </c>
      <c r="F19">
        <f>SUM(G19:V19)</f>
        <v>0</v>
      </c>
    </row>
    <row r="20">
      <c r="B20">
        <v>2201001</v>
      </c>
      <c r="C20" t="str">
        <v>Rent-വാടക</v>
      </c>
      <c r="F20">
        <f>SUM(G20:V20)</f>
        <v>0</v>
      </c>
    </row>
    <row r="21">
      <c r="B21">
        <v>2201002</v>
      </c>
      <c r="C21" t="str">
        <v>Rates-</v>
      </c>
      <c r="F21">
        <f>SUM(G21:V21)</f>
        <v>0</v>
      </c>
    </row>
    <row r="22">
      <c r="B22">
        <v>2201003</v>
      </c>
      <c r="C22" t="str">
        <v>Taxes-നികുതി</v>
      </c>
      <c r="F22">
        <f>SUM(G22:V22)</f>
        <v>0</v>
      </c>
    </row>
    <row r="23">
      <c r="B23">
        <v>2201101</v>
      </c>
      <c r="C23" t="str">
        <v>Office Maintenance-ഓഫീസ് ചെലവുകള്‍</v>
      </c>
      <c r="F23">
        <f>SUM(G23:V23)</f>
        <v>0</v>
      </c>
    </row>
    <row r="24">
      <c r="B24">
        <v>2201201</v>
      </c>
      <c r="C24" t="str">
        <v>Communication Expenses-വാര്‍ത്താ വിനിമയ ചെലവുകള്‍</v>
      </c>
      <c r="F24">
        <f>SUM(G24:V24)</f>
        <v>0</v>
      </c>
    </row>
    <row r="25">
      <c r="B25">
        <v>2202001</v>
      </c>
      <c r="C25" t="str">
        <v>Books &amp; Periodicals-പുസ്തകങ്ങളും ആനുകാലികങ്ങളും</v>
      </c>
      <c r="F25">
        <f>SUM(G25:V25)</f>
        <v>0</v>
      </c>
    </row>
    <row r="26">
      <c r="B26">
        <v>2202101</v>
      </c>
      <c r="C26" t="str">
        <v xml:space="preserve">Printing &amp; Stationery-അച്ചടിയും സ്റ്റേഷനറിയും  </v>
      </c>
      <c r="F26">
        <f>SUM(G26:V26)</f>
        <v>0</v>
      </c>
    </row>
    <row r="27">
      <c r="B27">
        <v>2204001</v>
      </c>
      <c r="C27" t="str">
        <v>Insurance and Registration-ഇന്ഷുറന്‍സ്/രജിസ്ട്രേഷന്‍</v>
      </c>
      <c r="F27">
        <f>SUM(G27:V27)</f>
        <v>0</v>
      </c>
    </row>
    <row r="28">
      <c r="B28">
        <v>2205001</v>
      </c>
      <c r="C28" t="str">
        <v>Audit Fees-ഓഡിറ്റ് ഫീ</v>
      </c>
      <c r="F28">
        <f>SUM(G28:V28)</f>
        <v>0</v>
      </c>
    </row>
    <row r="29">
      <c r="B29">
        <v>2205101</v>
      </c>
      <c r="C29" t="str">
        <v>Legal Expenses-നീതി ന്യായസേവനങ്ങള്‍ക്കുള്ള ചെലവുകള്‍</v>
      </c>
      <c r="F29">
        <f>SUM(G29:V29)</f>
        <v>0</v>
      </c>
    </row>
    <row r="30">
      <c r="B30">
        <v>2205201</v>
      </c>
      <c r="C30" t="str">
        <v>Professional &amp; Other Fees-പ്രൊഫഷണല്‍ സേവനങ്ങള്‍ക്കുള്ള ചെലവുകള്‍</v>
      </c>
      <c r="F30">
        <f>SUM(G30:V30)</f>
        <v>0</v>
      </c>
    </row>
    <row r="31">
      <c r="B31">
        <v>2206001</v>
      </c>
      <c r="C31" t="str">
        <v>Advertisement &amp; Publicity-പരസ്യവും പ്രചരണവും</v>
      </c>
      <c r="F31">
        <f>SUM(G31:V31)</f>
        <v>0</v>
      </c>
    </row>
    <row r="32">
      <c r="B32">
        <v>2206101</v>
      </c>
      <c r="C32" t="str">
        <v xml:space="preserve">Membership &amp; Subscriptions-മെമ്പര്‍ഷിപ്/വരിസംഖ്യ </v>
      </c>
      <c r="F32">
        <f>SUM(G32:V32)</f>
        <v>0</v>
      </c>
    </row>
    <row r="33">
      <c r="B33">
        <v>2207001</v>
      </c>
      <c r="C33" t="str">
        <v>Election Expenses-തെരഞ്ഞെടുപ്പ് ചെലവുകള്‍</v>
      </c>
      <c r="F33">
        <f>SUM(G33:V33)</f>
        <v>0</v>
      </c>
    </row>
    <row r="34">
      <c r="B34">
        <v>2207101</v>
      </c>
      <c r="C34" t="str">
        <v>Extra - ordinary Expenses-അസാധാരണ ചെലവുകള്‍</v>
      </c>
      <c r="F34">
        <f>SUM(G34:V34)</f>
        <v>0</v>
      </c>
    </row>
    <row r="35">
      <c r="B35">
        <v>2208001</v>
      </c>
      <c r="C35" t="str">
        <v>Miscellaneous Administrative Expenses-മറ്റ് ഭരണ ചെലവുകള്‍</v>
      </c>
      <c r="F35">
        <f>SUM(G35:V35)</f>
        <v>0</v>
      </c>
    </row>
    <row r="36">
      <c r="B36">
        <v>2301001</v>
      </c>
      <c r="C36" t="str">
        <v>Power-വൈദ്യുതി/ഊര്‍ജം</v>
      </c>
      <c r="F36">
        <f>SUM(G36:V36)</f>
        <v>0</v>
      </c>
    </row>
    <row r="37">
      <c r="B37">
        <v>2301002</v>
      </c>
      <c r="C37" t="str">
        <v>Diesel, Petrol, Gas &amp; Lubricants- ഡീസല്‍ പെട്രോള്‍ , ഓയില്‍ , ലൂബ്രിക്കന്‍റ്</v>
      </c>
      <c r="F37">
        <f>SUM(G37:V37)</f>
        <v>0</v>
      </c>
    </row>
    <row r="38">
      <c r="B38">
        <v>2301101</v>
      </c>
      <c r="C38" t="str">
        <v>Water Charges for Drinking Water Schemes-വാട്ടര്‍ ചാര്‍ജ്</v>
      </c>
      <c r="F38">
        <f>SUM(G38:V38)</f>
        <v>0</v>
      </c>
    </row>
    <row r="39">
      <c r="B39">
        <v>2302001</v>
      </c>
      <c r="C39" t="str">
        <v>Bulk Purchases</v>
      </c>
      <c r="F39">
        <f>SUM(G39:V39)</f>
        <v>0</v>
      </c>
    </row>
    <row r="40">
      <c r="B40">
        <v>2303001</v>
      </c>
      <c r="C40" t="str">
        <v>Consumption of Stores</v>
      </c>
      <c r="F40">
        <f>SUM(G40:V40)</f>
        <v>0</v>
      </c>
    </row>
    <row r="41">
      <c r="B41">
        <v>2304001</v>
      </c>
      <c r="C41" t="str">
        <v>Hire Charges-വാടക</v>
      </c>
      <c r="F41">
        <f>SUM(G41:V41)</f>
        <v>0</v>
      </c>
    </row>
    <row r="42">
      <c r="B42">
        <v>2305001</v>
      </c>
      <c r="C42" t="str">
        <v>Repairs &amp; Maintenance - Infrastructure Assets - Buildings-സംരക്ഷണവും അറ്റകുറ്റപ്പണികളും-പൊതു കെട്ടിടങ്ങള്‍</v>
      </c>
      <c r="F42">
        <f>SUM(G42:V42)</f>
        <v>0</v>
      </c>
    </row>
    <row r="43">
      <c r="B43">
        <v>2305002</v>
      </c>
      <c r="C43" t="str">
        <v>Repairs &amp; Maintenance - Infrastructure Assets - Roads-സംരക്ഷണവും അറ്റകുറ്റപ്പണികളും-റോഡുകള്‍</v>
      </c>
      <c r="F43">
        <f>SUM(G43:V43)</f>
        <v>0</v>
      </c>
    </row>
    <row r="44">
      <c r="B44">
        <v>2305003</v>
      </c>
      <c r="C44" t="str">
        <v>Repairs &amp; Maintenance - Lanes-സംരക്ഷണവും അറ്റകുറ്റപ്പണികളും--ലെയിനുകള്‍</v>
      </c>
      <c r="F44">
        <f>SUM(G44:V44)</f>
        <v>0</v>
      </c>
    </row>
    <row r="45">
      <c r="B45">
        <v>2305004</v>
      </c>
      <c r="C45" t="str">
        <v>Repairs &amp; Maintenance Culverts &amp; Bridges-സംരക്ഷണവും അറ്റകുറ്റപ്പണികളും--പാലങ്ങളും കലുങ്ക്കളും</v>
      </c>
      <c r="F45">
        <f>SUM(G45:V45)</f>
        <v>0</v>
      </c>
    </row>
    <row r="46">
      <c r="B46">
        <v>2305005</v>
      </c>
      <c r="C46" t="str">
        <v>Repairs &amp; Maintenance - Drinking Water-സംരക്ഷണവും അറ്റകുറ്റപ്പണികളും-കുടിവെള്ള പദ്ധതികള്‍</v>
      </c>
      <c r="F46">
        <f>SUM(G46:V46)</f>
        <v>0</v>
      </c>
    </row>
    <row r="47">
      <c r="B47">
        <v>2305006</v>
      </c>
      <c r="C47" t="str">
        <v>Repairs &amp; Maintenance Irrigation-സംരക്ഷണവും അറ്റകുറ്റപ്പണികളും-ജല സേചന പദ്ധതികള്‍</v>
      </c>
      <c r="F47">
        <f>SUM(G47:V47)</f>
        <v>0</v>
      </c>
    </row>
    <row r="48">
      <c r="B48">
        <v>2305007</v>
      </c>
      <c r="C48" t="str">
        <v>Repairs &amp; Maintenance - Electricityസംരക്ഷണവും അറ്റകുറ്റപ്പണികളും-വൈദ്യുതി</v>
      </c>
      <c r="F48">
        <f>SUM(G48:V48)</f>
        <v>0</v>
      </c>
    </row>
    <row r="49">
      <c r="B49">
        <v>2305008</v>
      </c>
      <c r="C49" t="str">
        <v>Repairs &amp; Maintenance - Waste Treatment-സംരക്ഷണവും അറ്റകുറ്റപ്പണികളും-മാലിന്യ നിര്‍മാര്‍ജന പദ്ധതികള്‍</v>
      </c>
      <c r="F49">
        <f>SUM(G49:V49)</f>
        <v>0</v>
      </c>
    </row>
    <row r="50">
      <c r="B50">
        <v>2305009</v>
      </c>
      <c r="C50" t="str">
        <v>Repairs &amp; Maintenance - Movable Assets-സംരക്ഷണവും അറ്റകുറ്റപ്പണികളും-ജംഗമ ആസ്തികള്‍</v>
      </c>
      <c r="F50">
        <f>SUM(G50:V50)</f>
        <v>0</v>
      </c>
    </row>
    <row r="51">
      <c r="B51">
        <v>2305099</v>
      </c>
      <c r="C51" t="str">
        <v>Repairs &amp; Maintenance -Other Fixed Assets-സംരക്ഷണവും അറ്റകുറ്റപ്പണികളും-മറ്റ് സ്ഥിര ആസ്തികള്‍</v>
      </c>
      <c r="F51">
        <f>SUM(G51:V51)</f>
        <v>0</v>
      </c>
    </row>
    <row r="52">
      <c r="B52">
        <v>2308001</v>
      </c>
      <c r="C52" t="str">
        <v>Other Operating and maintenance expenses-മറ്റ് നടത്തിപ്പ്/മെയിന്റനന്‍സ് ചെലവുകള്‍</v>
      </c>
      <c r="F52">
        <f>SUM(G52:V52)</f>
        <v>0</v>
      </c>
    </row>
    <row r="53">
      <c r="B53">
        <v>2401001</v>
      </c>
      <c r="C53" t="str">
        <v xml:space="preserve">Interest on Loans from Central Government-കേന്ദ്ര സര്‍ക്കാര്‍ വായ്പകളിന്മേലുള്ള പലിശ </v>
      </c>
      <c r="F53">
        <f>SUM(G53:V53)</f>
        <v>0</v>
      </c>
    </row>
    <row r="54">
      <c r="B54">
        <v>2402001</v>
      </c>
      <c r="C54" t="str">
        <v>Interest on Loans from State Government-സംസ്ഥാന  സര്‍ക്കാര്‍ വായ്പകളിന്മേലുള്ള പലിശ</v>
      </c>
      <c r="F54">
        <f>SUM(G54:V54)</f>
        <v>0</v>
      </c>
    </row>
    <row r="55">
      <c r="B55">
        <v>2403001</v>
      </c>
      <c r="C55" t="str">
        <v>Interest on Loans from Government Bodies &amp; Associations-സര്‍ക്കാര്‍സ്ഥാപനങ്ങളില്‍ നിന്നുള്ള  വായ്പകളിന്മേലുള്ള പലിശ</v>
      </c>
      <c r="F55">
        <f>SUM(G55:V55)</f>
        <v>0</v>
      </c>
    </row>
    <row r="56">
      <c r="B56">
        <v>2404001</v>
      </c>
      <c r="C56" t="str">
        <v>Interest on Loans from International Agencies-അന്തര്‍ദേശീയ ഏജന്‍സികളില്‍ നിന്നുള്ള വായ്പകളിന്മേലുള്ള പലിശ</v>
      </c>
      <c r="F56">
        <f>SUM(G56:V56)</f>
        <v>0</v>
      </c>
    </row>
    <row r="57">
      <c r="B57">
        <v>2405001</v>
      </c>
      <c r="C57" t="str">
        <v>Interest on loans from banks-ബാങ്ക് വായ്പകളിന്മേല്‍ ഉള്ള പലിശ</v>
      </c>
      <c r="F57">
        <f>SUM(G57:V57)</f>
        <v>0</v>
      </c>
    </row>
    <row r="58">
      <c r="B58">
        <v>2405002</v>
      </c>
      <c r="C58" t="str">
        <v>Interest on loans from financial institutions - മറ്റ് ധനകാര്യ സ്ഥാപനങ്ങളില്‍ നിന്നുള്ള വായ്പകളിന്മേല്‍ ഉള്ള പലിശ</v>
      </c>
      <c r="F58">
        <f>SUM(G58:V58)</f>
        <v>0</v>
      </c>
    </row>
    <row r="59">
      <c r="B59">
        <v>2406001</v>
      </c>
      <c r="C59" t="str">
        <v>Other Interests-പലിശ നല്‍കല്‍-മറ്റിനങ്ങള്‍</v>
      </c>
      <c r="F59">
        <f>SUM(G59:V59)</f>
        <v>0</v>
      </c>
    </row>
    <row r="60">
      <c r="B60">
        <v>2407001</v>
      </c>
      <c r="C60" t="str">
        <v>Bank Charges-ബാങ്ക് ചാര്‍ജ് നല്‍കല്‍</v>
      </c>
      <c r="F60">
        <f>SUM(G60:V60)</f>
        <v>0</v>
      </c>
    </row>
    <row r="61">
      <c r="B61">
        <v>2408001</v>
      </c>
      <c r="C61" t="str">
        <v>Other Finance Expenses-ധനകാര്യ ഇടപാടുകള്‍ക്കുള്ള മറ്റ് ചെലവുകള്‍</v>
      </c>
      <c r="F61">
        <f>SUM(G61:V61)</f>
        <v>0</v>
      </c>
    </row>
    <row r="62">
      <c r="B62" t="str">
        <v xml:space="preserve">ആകെ </v>
      </c>
      <c r="D62">
        <f>SUM(D9:D61)</f>
        <v>0</v>
      </c>
      <c r="E62">
        <f>SUM(E9:E61)</f>
        <v>0</v>
      </c>
      <c r="F62">
        <f>SUM(G62:V62)</f>
        <v>0</v>
      </c>
      <c r="G62">
        <f>SUM(G9:G61)</f>
        <v>0</v>
      </c>
      <c r="H62">
        <f>SUM(H9:H61)</f>
        <v>0</v>
      </c>
      <c r="I62">
        <f>SUM(I9:I61)</f>
        <v>0</v>
      </c>
      <c r="J62">
        <f>SUM(J9:J61)</f>
        <v>0</v>
      </c>
      <c r="K62">
        <f>SUM(K9:K61)</f>
        <v>0</v>
      </c>
      <c r="L62">
        <f>SUM(L9:L61)</f>
        <v>0</v>
      </c>
      <c r="M62">
        <f>SUM(M9:M61)</f>
        <v>0</v>
      </c>
      <c r="N62">
        <f>SUM(N9:N61)</f>
        <v>0</v>
      </c>
      <c r="O62">
        <f>SUM(O9:O61)</f>
        <v>0</v>
      </c>
      <c r="P62">
        <f>SUM(P9:P61)</f>
        <v>0</v>
      </c>
      <c r="V62">
        <f>SUM(V9:V61)</f>
        <v>0</v>
      </c>
    </row>
    <row r="63">
      <c r="B63" t="str">
        <v xml:space="preserve">സ്ഥിരം സമിതി ചെയര്‍മാന്റെ പേരും ഒപ്പും </v>
      </c>
      <c r="F63" t="str">
        <v>സ്ഥലം</v>
      </c>
      <c r="J63" t="str">
        <v>തിയതി</v>
      </c>
    </row>
  </sheetData>
  <mergeCells count="17">
    <mergeCell ref="F7:F8"/>
    <mergeCell ref="B62:C62"/>
    <mergeCell ref="B63:E63"/>
    <mergeCell ref="F63:I63"/>
    <mergeCell ref="J63:V63"/>
    <mergeCell ref="K2:V2"/>
    <mergeCell ref="K3:V3"/>
    <mergeCell ref="G7:G8"/>
    <mergeCell ref="B7:B8"/>
    <mergeCell ref="C7:C8"/>
    <mergeCell ref="D7:D8"/>
    <mergeCell ref="E7:E8"/>
    <mergeCell ref="B2:J2"/>
    <mergeCell ref="B3:J3"/>
    <mergeCell ref="B4:J4"/>
    <mergeCell ref="D5:J5"/>
    <mergeCell ref="E6:J6"/>
  </mergeCells>
  <pageMargins left="0.22" right="0.31" top="0.3937007874015748" bottom="0.2755905511811024" header="0.2362204724409449" footer="0.15748031496062992"/>
  <ignoredErrors>
    <ignoredError numberStoredAsText="1" sqref="B2:W63"/>
  </ignoredErrors>
</worksheet>
</file>

<file path=xl/worksheets/sheet11.xml><?xml version="1.0" encoding="utf-8"?>
<worksheet xmlns="http://schemas.openxmlformats.org/spreadsheetml/2006/main" xmlns:r="http://schemas.openxmlformats.org/officeDocument/2006/relationships">
  <dimension ref="B2:W53"/>
  <sheetViews>
    <sheetView workbookViewId="0" rightToLeft="0"/>
  </sheetViews>
  <sheetData>
    <row r="2">
      <c r="B2" t="str">
        <v>അനുബന്ധം-5.2</v>
      </c>
      <c r="M2" t="str">
        <v>അനുബന്ധം-5.2</v>
      </c>
    </row>
    <row r="3">
      <c r="B3" t="str">
        <v xml:space="preserve">(പാര2.3 iii,Vii കാണുക) </v>
      </c>
      <c r="M3" t="str">
        <v xml:space="preserve">(പാര2.3 iii,Vii കാണുക) </v>
      </c>
    </row>
    <row r="4">
      <c r="B4" t="str">
        <v>പദ്ധതിയിതര വരവ് ഇനങ്ങള്‍ സംബന്ധിച്ച്  സ്ഥാപന മേധാവികള്‍ സമര്‍പ്പിച്ച  ശുപാര്‍ശകള്‍</v>
      </c>
      <c r="M4" t="str">
        <v xml:space="preserve">‍(സംക്ഷിപ്തം-സ്ഥിരം സമിതി അടിസ്ഥാനത്തില്‍ ) </v>
      </c>
    </row>
    <row r="5">
      <c r="B5" t="str">
        <v xml:space="preserve">സ്ഥിരം സമിതിയുടെ പേര് </v>
      </c>
      <c r="D5" t="str">
        <v>ക്ഷേമകാര്യം</v>
      </c>
      <c r="M5" t="str">
        <f>'A3'!B6 &amp; " - " &amp;D5</f>
        <v>ഗ്രാമപ്പഞ്ചായത്തിന്‍റെ  പേര്  കാരശ്ശേരി - ക്ഷേമകാര്യം</v>
      </c>
    </row>
    <row r="6">
      <c r="B6" t="str">
        <v xml:space="preserve">തീരുമാന നമ്പരും തിയതിയും </v>
      </c>
      <c r="D6">
        <v>1</v>
      </c>
      <c r="E6">
        <v>43508</v>
      </c>
      <c r="Q6">
        <f>D6</f>
        <v>1</v>
      </c>
      <c r="R6">
        <f>E6</f>
        <v>43508</v>
      </c>
    </row>
    <row r="7" xml:space="preserve">
      <c r="B7" t="str">
        <v>DETAILED HEAD CODE</v>
      </c>
      <c r="C7" t="str">
        <v>PARTICULARS (ഇനവിവരം)</v>
      </c>
      <c r="D7" t="str" xml:space="preserve">
        <f>"Actuals for the year " &amp; Master!H17 &amp;CHAR(10) &amp; " (കണക്ക്-"&amp;Master!H17&amp;")"</f>
        <v xml:space="preserve">Actuals for the year 2023-2024
 (കണക്ക്-2023-2024)</v>
      </c>
      <c r="E7" t="str" xml:space="preserve">
        <f>"Budget  for the  year (including all revisions) " &amp;Master!H16 &amp; CHAR(10) &amp; "(പരിഷ്കരിച്ച ബജറ്റ് " &amp; Master!H16 &amp; ")"</f>
        <v xml:space="preserve">Budget  for the  year (including all revisions) 2024-2025
(പരിഷ്കരിച്ച ബജറ്റ് 2024-2025)</v>
      </c>
      <c r="F7" t="str" xml:space="preserve">
        <f>"Budget for the Year " &amp;Master!H15 &amp; CHAR(10) &amp; "(ബജറ്റ് " &amp; Master!H15&amp; ")"</f>
        <v xml:space="preserve">Budget for the Year 2025-2026
(ബജറ്റ് 2025-2026)</v>
      </c>
      <c r="G7" t="str">
        <v xml:space="preserve">സെക്രട്ടറിസമര്‍പ്പിച്ച ശുപാര്‍ശകള്‍  </v>
      </c>
      <c r="H7" t="str">
        <v>ഘടക സ്ഥാപനം-1</v>
      </c>
      <c r="I7" t="str">
        <v>ഘടക സ്ഥാപനം-2</v>
      </c>
      <c r="J7" t="str">
        <v>ഘടക സ്ഥാപനം-3</v>
      </c>
      <c r="K7" t="str">
        <v>ഘടക സ്ഥാപനം-4</v>
      </c>
      <c r="L7" t="str">
        <v>ഘടക സ്ഥാപനം-5</v>
      </c>
      <c r="M7" t="str">
        <v>ഘടക സ്ഥാപനം-6</v>
      </c>
      <c r="N7" t="str">
        <v>ഘടക സ്ഥാപനം-7</v>
      </c>
      <c r="O7" t="str">
        <v>ഘടക സ്ഥാപനം-8</v>
      </c>
      <c r="P7" t="str">
        <v>ഘടക സ്ഥാപനം-9</v>
      </c>
      <c r="Q7" t="str">
        <v>ഘടക സ്ഥാപനം-10</v>
      </c>
      <c r="R7" t="str">
        <v>ഘടക സ്ഥാപനം-11</v>
      </c>
      <c r="S7" t="str">
        <v>ഘടക സ്ഥാപനം-12</v>
      </c>
      <c r="T7" t="str">
        <v>ഘടക സ്ഥാപനം-13</v>
      </c>
      <c r="U7" t="str">
        <v>ഘടക സ്ഥാപനം-14</v>
      </c>
      <c r="V7" t="str">
        <v>ഘടക സ്ഥാപനം-15</v>
      </c>
      <c r="W7" t="str">
        <v>ധനകാര്യം</v>
      </c>
    </row>
    <row r="8">
      <c r="H8" t="str">
        <v>ICDS</v>
      </c>
      <c r="I8" t="str">
        <v>VEO</v>
      </c>
      <c r="W8" t="str">
        <v>വികസനം</v>
      </c>
    </row>
    <row r="9">
      <c r="B9">
        <v>1101001</v>
      </c>
      <c r="C9" t="str">
        <v>Property Tax-വസ്തു നികുതി</v>
      </c>
      <c r="F9">
        <f>SUM(G9:V9)</f>
        <v>0</v>
      </c>
      <c r="W9" t="str">
        <v>ക്ഷേമകാര്യം</v>
      </c>
    </row>
    <row r="10">
      <c r="B10">
        <v>1101101</v>
      </c>
      <c r="C10" t="str">
        <v>Service Tax-സേവന നികുതി</v>
      </c>
      <c r="D10">
        <v>0</v>
      </c>
      <c r="E10">
        <v>0</v>
      </c>
      <c r="F10">
        <f>SUM(G10:V10)</f>
        <v>0</v>
      </c>
      <c r="H10">
        <v>0</v>
      </c>
      <c r="I10">
        <v>0</v>
      </c>
      <c r="W10" t="str">
        <v>ആരോഗ്യവും വിദ്യാഭ്യാസവും</v>
      </c>
    </row>
    <row r="11">
      <c r="B11">
        <v>1102001</v>
      </c>
      <c r="C11" t="str">
        <v>Profession Tax-തൊഴില്‍ നികുതി</v>
      </c>
      <c r="F11">
        <f>SUM(G11:V11)</f>
        <v>0</v>
      </c>
      <c r="W11" t="str">
        <v>പൊതുമരാമത്ത്</v>
      </c>
    </row>
    <row r="12">
      <c r="B12">
        <v>1103001</v>
      </c>
      <c r="C12" t="str">
        <v>Advertisement Tax-പരസ്യ നികുതി</v>
      </c>
      <c r="F12">
        <f>SUM(G12:V12)</f>
        <v>0</v>
      </c>
    </row>
    <row r="13">
      <c r="B13">
        <v>1103501</v>
      </c>
      <c r="C13" t="str">
        <v>Show Tax-പ്രദര്‍ശന നികുതി</v>
      </c>
      <c r="F13">
        <f>SUM(G13:V13)</f>
        <v>0</v>
      </c>
    </row>
    <row r="14">
      <c r="B14">
        <v>1104001</v>
      </c>
      <c r="C14" t="str">
        <v>Entertainment Tax-വിനോദനികുതി</v>
      </c>
      <c r="F14">
        <f>SUM(G14:V14)</f>
        <v>0</v>
      </c>
    </row>
    <row r="15">
      <c r="B15">
        <v>1105101</v>
      </c>
      <c r="C15" t="str">
        <v>Toll-ടോള്‍</v>
      </c>
      <c r="F15">
        <f>SUM(G15:V15)</f>
        <v>0</v>
      </c>
    </row>
    <row r="16">
      <c r="B16">
        <v>1105201</v>
      </c>
      <c r="C16" t="str">
        <v>Land Conversion Cess-ഭൂ പരിവര്‍ത്തന സെസ്</v>
      </c>
      <c r="F16">
        <f>SUM(G16:V16)</f>
        <v>0</v>
      </c>
    </row>
    <row r="17">
      <c r="B17">
        <v>1301001</v>
      </c>
      <c r="C17" t="str">
        <v>Rent from Land and Buildings-സ്ഥലങ്ങളുടെയും കെട്ടിടങ്ങളുടെയും വാടക</v>
      </c>
      <c r="F17">
        <f>SUM(G17:V17)</f>
        <v>0</v>
      </c>
    </row>
    <row r="18">
      <c r="B18">
        <v>1302001</v>
      </c>
      <c r="C18" t="str">
        <v>Rent from Staff Quarters-സ്റ്റാഫ് ക്വാര്‍ട്ടെഴ്സ് വാടക</v>
      </c>
      <c r="F18">
        <f>SUM(G18:V18)</f>
        <v>0</v>
      </c>
    </row>
    <row r="19">
      <c r="B19">
        <v>1303001</v>
      </c>
      <c r="C19" t="str">
        <v>Rent from Auditoriums and Halls- ആഡിറ്റോറിയം/ഹാള്‍ വാടക</v>
      </c>
      <c r="F19">
        <f>SUM(G19:V19)</f>
        <v>0</v>
      </c>
    </row>
    <row r="20">
      <c r="B20">
        <v>1304001</v>
      </c>
      <c r="C20" t="str">
        <v>Daily Rentals from Panchayat Properties-പഞ്ചായത്ത്‌ സ്വത്തുകളുടെ ദിവസ വാടക</v>
      </c>
      <c r="F20">
        <f>SUM(G20:V20)</f>
        <v>0</v>
      </c>
    </row>
    <row r="21">
      <c r="B21">
        <v>1308001</v>
      </c>
      <c r="C21" t="str">
        <v xml:space="preserve">Other Rents- മറ്റ് വാടകകള്‍ </v>
      </c>
      <c r="F21">
        <f>SUM(G21:V21)</f>
        <v>0</v>
      </c>
    </row>
    <row r="22">
      <c r="B22">
        <v>1401001</v>
      </c>
      <c r="C22" t="str">
        <v>Empanelment &amp; Registration Charges/ Fees-രജിസ്ട്രേഷന്‍ ചാര്‍ജ്/ഫീസ്‌</v>
      </c>
      <c r="F22">
        <f>SUM(G22:V22)</f>
        <v>0</v>
      </c>
    </row>
    <row r="23">
      <c r="B23">
        <v>1401101</v>
      </c>
      <c r="C23" t="str">
        <v>Licence Fees-ലൈസന്‍സ് ഫീസ്‌</v>
      </c>
      <c r="F23">
        <f>SUM(G23:V23)</f>
        <v>0</v>
      </c>
    </row>
    <row r="24">
      <c r="B24">
        <v>1401201</v>
      </c>
      <c r="C24" t="str">
        <v>Fee for Grant of Permit-പെര്‍മിറ്റ്‌ ഫീസ്‌</v>
      </c>
      <c r="F24">
        <f>SUM(G24:V24)</f>
        <v>0</v>
      </c>
    </row>
    <row r="25">
      <c r="B25">
        <v>1401301</v>
      </c>
      <c r="C25" t="str">
        <v>Fees for Certificate or Extract-സര്‍ടിഫിക്കറ്റ്/എക്സ്ട്രാക്റ്റ്‌ ഫീ</v>
      </c>
      <c r="F25">
        <f>SUM(G25:V25)</f>
        <v>0</v>
      </c>
    </row>
    <row r="26">
      <c r="B26">
        <v>1402001</v>
      </c>
      <c r="C26" t="str">
        <v>Penalties and Fines-ഫൈന്‍</v>
      </c>
      <c r="F26">
        <f>SUM(G26:V26)</f>
        <v>0</v>
      </c>
    </row>
    <row r="27">
      <c r="B27">
        <v>1404001</v>
      </c>
      <c r="C27" t="str">
        <v xml:space="preserve">Miscellaneous Fees-മറ്റ് ഫീസുകള്‍ </v>
      </c>
      <c r="F27">
        <f>SUM(G27:V27)</f>
        <v>0</v>
      </c>
    </row>
    <row r="28">
      <c r="B28">
        <v>1405001</v>
      </c>
      <c r="C28" t="str">
        <v xml:space="preserve">User Charges Collected-യൂസര്‍ ചാര്‍ജ് </v>
      </c>
      <c r="F28">
        <f>SUM(G28:V28)</f>
        <v>0</v>
      </c>
    </row>
    <row r="29">
      <c r="B29">
        <v>1407001</v>
      </c>
      <c r="C29" t="str">
        <v>Service/ Administrative Charges-സര്‍വീസ്/അട്മിനിസ്ട്രെടിവ് ചാര്‍ജുകള്‍</v>
      </c>
      <c r="F29">
        <f>SUM(G29:V29)</f>
        <v>0</v>
      </c>
    </row>
    <row r="30">
      <c r="B30">
        <v>1501001</v>
      </c>
      <c r="C30" t="str">
        <v>Sale of Products-ഉല്‍പ്പന്നങ്ങളുടെ വില</v>
      </c>
      <c r="F30">
        <f>SUM(G30:V30)</f>
        <v>0</v>
      </c>
    </row>
    <row r="31">
      <c r="B31">
        <v>1501101</v>
      </c>
      <c r="C31" t="str">
        <v>Sale of Forms-ഫാറം വില</v>
      </c>
      <c r="F31">
        <f>SUM(G31:V31)</f>
        <v>0</v>
      </c>
    </row>
    <row r="32">
      <c r="B32">
        <v>1501201</v>
      </c>
      <c r="C32" t="str">
        <v>Sale of stores &amp; Scrap-ഉപയോഗശൂന്യമായ വസ്തുക്കളുടെ വില്‍പ്പന</v>
      </c>
      <c r="F32">
        <f>SUM(G32:V32)</f>
        <v>0</v>
      </c>
    </row>
    <row r="33">
      <c r="B33">
        <v>1503001</v>
      </c>
      <c r="C33" t="str">
        <v>Miscellaneous Sales--മറ്റ് വസ്തുക്കളുടെ വില്‍പ്പന</v>
      </c>
      <c r="F33">
        <f>SUM(G33:V33)</f>
        <v>0</v>
      </c>
    </row>
    <row r="34">
      <c r="B34">
        <v>1504001</v>
      </c>
      <c r="C34" t="str">
        <v>Hire Charges of Vehicles--വാഹന വാടക</v>
      </c>
      <c r="F34">
        <f>SUM(G34:V34)</f>
        <v>0</v>
      </c>
    </row>
    <row r="35">
      <c r="B35">
        <v>1504101</v>
      </c>
      <c r="C35" t="str">
        <v>Hire Charges of Tools, Machinery and Equipment---ഉപകരണങ്ങളുടെ വാടക</v>
      </c>
      <c r="F35">
        <f>SUM(G35:V35)</f>
        <v>0</v>
      </c>
    </row>
    <row r="36">
      <c r="B36">
        <v>1511001</v>
      </c>
      <c r="C36" t="str">
        <v>Receipts from Transferred Institutions</v>
      </c>
      <c r="F36">
        <f>SUM(G36:V36)</f>
        <v>0</v>
      </c>
    </row>
    <row r="37">
      <c r="B37">
        <v>1701001</v>
      </c>
      <c r="C37" t="str">
        <v>Interest from Investments-നിക്ഷേപങ്ങളില്‍ നിന്നുള്ള പലിശ</v>
      </c>
      <c r="F37">
        <f>SUM(G37:V37)</f>
        <v>0</v>
      </c>
    </row>
    <row r="38">
      <c r="B38">
        <v>1702001</v>
      </c>
      <c r="C38" t="str">
        <v>Dividend-നിക്ഷേപങ്ങളില്‍ നിന്നുള്ള അംശആദായം</v>
      </c>
      <c r="F38">
        <f>SUM(G38:V38)</f>
        <v>0</v>
      </c>
    </row>
    <row r="39">
      <c r="B39">
        <v>1704001</v>
      </c>
      <c r="C39" t="str">
        <v>Profit on Sale of Investments-നിക്ഷേപങ്ങളുടെ വില്‍പ്പനയില്‍ നിന്നുള്ള ലാഭം</v>
      </c>
      <c r="F39">
        <f>SUM(G39:V39)</f>
        <v>0</v>
      </c>
    </row>
    <row r="40">
      <c r="B40">
        <v>1708001</v>
      </c>
      <c r="C40" t="str">
        <v>Other Income from Investments-നിക്ഷേപങ്ങളില്‍ നിന്നുള്ള മറ്റു വരവുകള്‍</v>
      </c>
      <c r="F40">
        <f>SUM(G40:V40)</f>
        <v>0</v>
      </c>
    </row>
    <row r="41">
      <c r="B41">
        <v>1711001</v>
      </c>
      <c r="C41" t="str">
        <v xml:space="preserve">Interest from Bank Accounts-ബാങ്ക് നിക്ഷേപങ്ങളില്‍ നിന്നുള്ള പലിശ </v>
      </c>
      <c r="F41">
        <f>SUM(G41:V41)</f>
        <v>0</v>
      </c>
    </row>
    <row r="42">
      <c r="B42">
        <v>1712001</v>
      </c>
      <c r="C42" t="str">
        <v>Interest on Loans and Advances to Employees-ജീവനക്കാര്‍ക്ക് നല്‍കിയിട്ടുള്ള മുന്കൂറുകളില്‍ നിന്നുള്ള പലിശ</v>
      </c>
      <c r="F42">
        <f>SUM(G42:V42)</f>
        <v>0</v>
      </c>
    </row>
    <row r="43">
      <c r="B43">
        <v>1713001</v>
      </c>
      <c r="C43" t="str">
        <v>Interest on Loans to Others-മറ്റ് വായ്പകളില്‍ നിന്നുള്ള പലിശ വരവുകള്‍</v>
      </c>
      <c r="F43">
        <f>SUM(G43:V43)</f>
        <v>0</v>
      </c>
    </row>
    <row r="44">
      <c r="B44">
        <v>1718001</v>
      </c>
      <c r="C44" t="str">
        <v>Other Interest-മറ്റ് പലിശ വരവുകള്‍</v>
      </c>
      <c r="F44">
        <f>SUM(G44:V44)</f>
        <v>0</v>
      </c>
    </row>
    <row r="45">
      <c r="B45">
        <v>1801001</v>
      </c>
      <c r="C45" t="str">
        <v>Deposits Forfeited-നിക്ഷേപങ്ങള്‍ കണ്ടുകെട്ടിയത്</v>
      </c>
      <c r="F45">
        <f>SUM(G45:V45)</f>
        <v>0</v>
      </c>
    </row>
    <row r="46">
      <c r="B46">
        <v>1801101</v>
      </c>
      <c r="C46" t="str">
        <v>Lapsed Deposits-കാലഹരണപ്പെട്ട നിക്ഷേപങ്ങള്‍</v>
      </c>
      <c r="F46">
        <f>SUM(G46:V46)</f>
        <v>0</v>
      </c>
    </row>
    <row r="47">
      <c r="B47">
        <v>1802001</v>
      </c>
      <c r="C47" t="str">
        <v>Insurance Claim Recovery-ഇന്ഷുറന്സ് ക്ലെയിം ലഭിച്ചത്</v>
      </c>
      <c r="F47">
        <f>SUM(G47:V47)</f>
        <v>0</v>
      </c>
    </row>
    <row r="48">
      <c r="B48">
        <v>1803001</v>
      </c>
      <c r="C48" t="str">
        <v>Profit on Disposal of Fixed Assets-സ്ഥിര ആസ്തികളുടെ വില്പ്പനയിലുള്ള ലാഭം</v>
      </c>
      <c r="F48">
        <f>SUM(G48:V48)</f>
        <v>0</v>
      </c>
    </row>
    <row r="49">
      <c r="B49">
        <v>1804001</v>
      </c>
      <c r="C49" t="str">
        <v>Recovery from Employees-ജീവനക്കാറില്‍ നിന്നുള്ള റിക്കവറികള്‍</v>
      </c>
      <c r="F49">
        <f>SUM(G49:V49)</f>
        <v>0</v>
      </c>
    </row>
    <row r="50">
      <c r="B50">
        <v>1808001</v>
      </c>
      <c r="C50" t="str">
        <v>Miscellaneous Income</v>
      </c>
      <c r="F50">
        <f>SUM(G50:V50)</f>
        <v>0</v>
      </c>
    </row>
    <row r="51">
      <c r="C51" t="str">
        <v xml:space="preserve">General purpose fund-ജനറല്‍ പര്‍പ്പസ് ഫണ്ട് </v>
      </c>
      <c r="F51">
        <f>SUM(G51:V51)</f>
        <v>0</v>
      </c>
    </row>
    <row r="52">
      <c r="B52" t="str">
        <v xml:space="preserve">ആകെ </v>
      </c>
      <c r="D52">
        <f>SUM(D9:D50)</f>
        <v>0</v>
      </c>
      <c r="E52">
        <f>SUM(E9:E50)</f>
        <v>0</v>
      </c>
      <c r="F52">
        <f>SUM(F9:F50)</f>
        <v>0</v>
      </c>
      <c r="G52">
        <f>SUM(G9:G50)</f>
        <v>0</v>
      </c>
      <c r="H52">
        <f>SUM(H9:H50)</f>
        <v>0</v>
      </c>
      <c r="I52">
        <f>SUM(I9:I50)</f>
        <v>0</v>
      </c>
      <c r="J52">
        <f>SUM(J9:J50)</f>
        <v>0</v>
      </c>
      <c r="K52">
        <f>SUM(K9:K50)</f>
        <v>0</v>
      </c>
      <c r="L52">
        <f>SUM(L9:L50)</f>
        <v>0</v>
      </c>
      <c r="M52">
        <f>SUM(M9:M50)</f>
        <v>0</v>
      </c>
      <c r="N52">
        <f>SUM(N9:N50)</f>
        <v>0</v>
      </c>
      <c r="O52">
        <f>SUM(O9:O50)</f>
        <v>0</v>
      </c>
      <c r="U52">
        <f>SUM(U9:U50)</f>
        <v>0</v>
      </c>
      <c r="V52">
        <f>SUM(V9:V50)</f>
        <v>0</v>
      </c>
    </row>
    <row r="53">
      <c r="B53" t="str">
        <v xml:space="preserve">സ്ഥിരം സമിതി ചെയര്‍മാന്റെ പേരും ഒപ്പും </v>
      </c>
      <c r="F53" t="str">
        <v>സ്ഥലം</v>
      </c>
      <c r="J53" t="str">
        <v>തിയതി</v>
      </c>
    </row>
  </sheetData>
  <mergeCells count="19">
    <mergeCell ref="B3:J3"/>
    <mergeCell ref="B4:J4"/>
    <mergeCell ref="F7:F8"/>
    <mergeCell ref="G7:G8"/>
    <mergeCell ref="M2:V2"/>
    <mergeCell ref="M3:V3"/>
    <mergeCell ref="M4:V4"/>
    <mergeCell ref="M5:V5"/>
    <mergeCell ref="B2:J2"/>
    <mergeCell ref="B52:C52"/>
    <mergeCell ref="D5:J5"/>
    <mergeCell ref="E6:J6"/>
    <mergeCell ref="B53:E53"/>
    <mergeCell ref="F53:I53"/>
    <mergeCell ref="J53:V53"/>
    <mergeCell ref="B7:B8"/>
    <mergeCell ref="C7:C8"/>
    <mergeCell ref="D7:D8"/>
    <mergeCell ref="E7:E8"/>
  </mergeCells>
  <pageMargins left="0.28" right="0.23" top="0.2755905511811024" bottom="0.1968503937007874" header="0.1968503937007874" footer="0.11811023622047245"/>
  <ignoredErrors>
    <ignoredError numberStoredAsText="1" sqref="B2:W53"/>
  </ignoredErrors>
</worksheet>
</file>

<file path=xl/worksheets/sheet12.xml><?xml version="1.0" encoding="utf-8"?>
<worksheet xmlns="http://schemas.openxmlformats.org/spreadsheetml/2006/main" xmlns:r="http://schemas.openxmlformats.org/officeDocument/2006/relationships">
  <dimension ref="B2:L60"/>
  <sheetViews>
    <sheetView workbookViewId="0" rightToLeft="0"/>
  </sheetViews>
  <sheetData>
    <row r="2">
      <c r="B2" t="str">
        <v>അനുബന്ധം-5.1 എ</v>
      </c>
    </row>
    <row r="3">
      <c r="B3" t="str">
        <v xml:space="preserve">(പാര2.3 iii,V കാണുക) </v>
      </c>
    </row>
    <row r="4">
      <c r="B4" t="str">
        <f>Master!C10 &amp; "  പദ്ധതിയിതര ചെലവ് ഇനങ്ങള്‍ക്കായി സ്ഥാപന മേധാവികള്‍ സമര്‍പ്പിച്ച  ശുപാര്‍ശകള്‍(സംക്ഷിപ്തം-സ്ഥിരം സമിതി അടിസ്ഥാനത്തില്‍ ക്രോഡീകരിച്ചത് ) "</f>
        <v xml:space="preserve">കാരശ്ശേരി ഗ്രാമപ്പഞ്ചായത്ത്  പദ്ധതിയിതര ചെലവ് ഇനങ്ങള്‍ക്കായി സ്ഥാപന മേധാവികള്‍ സമര്‍പ്പിച്ച  ശുപാര്‍ശകള്‍(സംക്ഷിപ്തം-സ്ഥിരം സമിതി അടിസ്ഥാനത്തില്‍ ക്രോഡീകരിച്ചത് ) </v>
      </c>
    </row>
    <row r="5" xml:space="preserve">
      <c r="B5" t="str">
        <v>DETAILED HEAD CODE</v>
      </c>
      <c r="C5" t="str">
        <v>PARTICULARS (ഇനവിവരം)</v>
      </c>
      <c r="D5" t="str" xml:space="preserve">
        <f>"Actuals for the year " &amp; Master!H17 &amp;CHAR(10) &amp; " (കണക്ക്-"&amp;Master!H17&amp;")"</f>
        <v xml:space="preserve">Actuals for the year 2023-2024
 (കണക്ക്-2023-2024)</v>
      </c>
      <c r="E5" t="str" xml:space="preserve">
        <f>"Budget  for the  year (including all revisions) " &amp;Master!H16 &amp; CHAR(10) &amp; "(പരിഷ്കരിച്ച ബജറ്റ് " &amp; Master!H16 &amp; ")"</f>
        <v xml:space="preserve">Budget  for the  year (including all revisions) 2024-2025
(പരിഷ്കരിച്ച ബജറ്റ് 2024-2025)</v>
      </c>
      <c r="F5" t="str" xml:space="preserve">
        <f>"Budget for the Year " &amp;Master!H15 &amp; CHAR(10) &amp; "(ബജറ്റ് " &amp; Master!H15&amp; ")"</f>
        <v xml:space="preserve">Budget for the Year 2025-2026
(ബജറ്റ് 2025-2026)</v>
      </c>
      <c r="G5" t="str">
        <v>സ്ഥിരം സമിതി -1</v>
      </c>
      <c r="H5" t="str">
        <v>സ്ഥിരം സമിതി -2</v>
      </c>
      <c r="I5" t="str">
        <v>സ്ഥിരം സമിതി -3</v>
      </c>
      <c r="J5" t="str">
        <v>സ്ഥിരം സമിതി -4</v>
      </c>
      <c r="K5" t="str">
        <v>സ്ഥിരം സമിതി -5</v>
      </c>
    </row>
    <row r="6">
      <c r="G6" t="str">
        <v>ധനകാര്യം</v>
      </c>
      <c r="H6" t="str">
        <v>വികസനം</v>
      </c>
      <c r="I6" t="str">
        <v>ക്ഷേമകാര്യം</v>
      </c>
      <c r="J6" t="str">
        <v>ആരോഗ്യവും വിദ്യാഭ്യാസവും</v>
      </c>
      <c r="K6" t="str">
        <v>പൊതുമരാമത്ത്</v>
      </c>
      <c r="L6" t="str">
        <v>ധനകാര്യം</v>
      </c>
    </row>
    <row r="7">
      <c r="B7">
        <v>2101001</v>
      </c>
      <c r="C7" t="str">
        <v>Salaries-ശമ്പളം</v>
      </c>
      <c r="D7">
        <v>0</v>
      </c>
      <c r="E7">
        <v>0</v>
      </c>
      <c r="F7">
        <f>SUM(G7:K7)</f>
        <v>0</v>
      </c>
      <c r="G7">
        <v>0</v>
      </c>
      <c r="H7">
        <v>0</v>
      </c>
      <c r="L7" t="str">
        <v>വികസനം</v>
      </c>
    </row>
    <row r="8">
      <c r="B8">
        <v>2101002</v>
      </c>
      <c r="C8" t="str">
        <v>Wages-കൂലി</v>
      </c>
      <c r="F8">
        <f>SUM(G8:K8)</f>
        <v>0</v>
      </c>
      <c r="L8" t="str">
        <v>ക്ഷേമകാര്യം</v>
      </c>
    </row>
    <row r="9">
      <c r="B9">
        <v>2101003</v>
      </c>
      <c r="C9" t="str">
        <v>Bonus-ബോണസ്</v>
      </c>
      <c r="F9">
        <f>SUM(G9:K9)</f>
        <v>0</v>
      </c>
      <c r="L9" t="str">
        <v>ആരോഗ്യവും വിദ്യാഭ്യാസവും</v>
      </c>
    </row>
    <row r="10">
      <c r="B10">
        <v>2102001</v>
      </c>
      <c r="C10" t="str">
        <v>Travelling Allowances-യാത്രാ ബത്ത</v>
      </c>
      <c r="F10">
        <f>SUM(G10:K10)</f>
        <v>0</v>
      </c>
      <c r="L10" t="str">
        <v>പൊതുമരാമത്ത്</v>
      </c>
    </row>
    <row r="11">
      <c r="B11">
        <v>2102002</v>
      </c>
      <c r="C11" t="str">
        <v>Other Benefits and Allowances-മറ്റ് ബത്തകള്‍</v>
      </c>
      <c r="F11">
        <f>SUM(G11:K11)</f>
        <v>0</v>
      </c>
    </row>
    <row r="12">
      <c r="B12">
        <v>2102003</v>
      </c>
      <c r="C12" t="str">
        <v xml:space="preserve">Monthly Honorarium of Elected Representatives-ജനപ്രതിനിധികള്‍ക്കുള്ള ഓണറെ റിയം </v>
      </c>
      <c r="F12">
        <f>SUM(G12:K12)</f>
        <v>0</v>
      </c>
    </row>
    <row r="13">
      <c r="B13">
        <v>2102004</v>
      </c>
      <c r="C13" t="str">
        <v>Sitting Fee of Elected Representatives-ജന പ്രതിനിധികള്‍ക്കുള്ള സിറ്റിംഗ് ഫീ</v>
      </c>
      <c r="F13">
        <f>SUM(G13:K13)</f>
        <v>0</v>
      </c>
    </row>
    <row r="14">
      <c r="B14">
        <v>2102005</v>
      </c>
      <c r="C14" t="str">
        <v>Travelling Allowance of Elected Representatives-ജനപ്രതിനിധികള്‍ക്കുള്ള യാത്ര ബത്ത</v>
      </c>
      <c r="F14">
        <f>SUM(G14:K14)</f>
        <v>0</v>
      </c>
    </row>
    <row r="15">
      <c r="B15">
        <v>2103001</v>
      </c>
      <c r="C15" t="str">
        <v>Pension Contributions-പെന്‍ഷന്‍ കോണ്‍ട്രിബ്യുഷന്‍</v>
      </c>
      <c r="F15">
        <f>SUM(G15:K15)</f>
        <v>0</v>
      </c>
    </row>
    <row r="16">
      <c r="B16">
        <v>2103002</v>
      </c>
      <c r="C16" t="str">
        <v>Leave Salary Contributions-അവധി ശമ്പളം</v>
      </c>
      <c r="F16">
        <f>SUM(G16:K16)</f>
        <v>0</v>
      </c>
    </row>
    <row r="17">
      <c r="B17">
        <v>2104001</v>
      </c>
      <c r="C17" t="str">
        <v>Other Terminal &amp; Retirement Benefits-മറ്റ് സേവന വിരാമ ആനുകൂല്യങ്ങള്‍</v>
      </c>
      <c r="F17">
        <f>SUM(G17:K17)</f>
        <v>0</v>
      </c>
    </row>
    <row r="18">
      <c r="B18">
        <v>2201001</v>
      </c>
      <c r="C18" t="str">
        <v>Rent-വാടക</v>
      </c>
      <c r="F18">
        <f>SUM(G18:K18)</f>
        <v>0</v>
      </c>
    </row>
    <row r="19">
      <c r="B19">
        <v>2201002</v>
      </c>
      <c r="C19" t="str">
        <v>Rates-</v>
      </c>
      <c r="F19">
        <f>SUM(G19:K19)</f>
        <v>0</v>
      </c>
    </row>
    <row r="20">
      <c r="B20">
        <v>2201003</v>
      </c>
      <c r="C20" t="str">
        <v>Taxes-നികുതി</v>
      </c>
      <c r="F20">
        <f>SUM(G20:K20)</f>
        <v>0</v>
      </c>
    </row>
    <row r="21">
      <c r="B21">
        <v>2201101</v>
      </c>
      <c r="C21" t="str">
        <v>Office Maintenance-ഓഫീസ് ചെലവുകള്‍</v>
      </c>
      <c r="F21">
        <f>SUM(G21:K21)</f>
        <v>0</v>
      </c>
    </row>
    <row r="22">
      <c r="B22">
        <v>2201201</v>
      </c>
      <c r="C22" t="str">
        <v>Communication Expenses-വാര്‍ത്താ വിനിമയ ചെലവുകള്‍</v>
      </c>
      <c r="F22">
        <f>SUM(G22:K22)</f>
        <v>0</v>
      </c>
    </row>
    <row r="23">
      <c r="B23">
        <v>2202001</v>
      </c>
      <c r="C23" t="str">
        <v>Books &amp; Periodicals-പുസ്തകങ്ങളും ആനുകാലികങ്ങളും</v>
      </c>
      <c r="F23">
        <f>SUM(G23:K23)</f>
        <v>0</v>
      </c>
    </row>
    <row r="24">
      <c r="B24">
        <v>2202101</v>
      </c>
      <c r="C24" t="str">
        <v xml:space="preserve">Printing &amp; Stationery-അച്ചടിയും സ്റ്റേഷനറിയും  </v>
      </c>
      <c r="F24">
        <f>SUM(G24:K24)</f>
        <v>0</v>
      </c>
    </row>
    <row r="25">
      <c r="B25">
        <v>2204001</v>
      </c>
      <c r="C25" t="str">
        <v>Insurance and Registration-ഇന്ഷുറന്‍സ്/രജിസ്ട്രേഷന്‍</v>
      </c>
      <c r="F25">
        <f>SUM(G25:K25)</f>
        <v>0</v>
      </c>
    </row>
    <row r="26">
      <c r="B26">
        <v>2205001</v>
      </c>
      <c r="C26" t="str">
        <v>Audit Fees-ഓഡിറ്റ് ഫീ</v>
      </c>
      <c r="F26">
        <f>SUM(G26:K26)</f>
        <v>0</v>
      </c>
    </row>
    <row r="27">
      <c r="B27">
        <v>2205101</v>
      </c>
      <c r="C27" t="str">
        <v>Legal Expenses-നീതി ന്യായസേവനങ്ങള്‍ക്കുള്ള ചെലവുകള്‍</v>
      </c>
      <c r="F27">
        <f>SUM(G27:K27)</f>
        <v>0</v>
      </c>
    </row>
    <row r="28">
      <c r="B28">
        <v>2205201</v>
      </c>
      <c r="C28" t="str">
        <v>Professional &amp; Other Fees-പ്രൊഫഷണല്‍ സേവനങ്ങള്‍ക്കുള്ള ചെലവുകള്‍</v>
      </c>
      <c r="F28">
        <f>SUM(G28:K28)</f>
        <v>0</v>
      </c>
    </row>
    <row r="29">
      <c r="B29">
        <v>2206001</v>
      </c>
      <c r="C29" t="str">
        <v>Advertisement &amp; Publicity-പരസ്യവും പ്രചരണവും</v>
      </c>
      <c r="F29">
        <f>SUM(G29:K29)</f>
        <v>0</v>
      </c>
    </row>
    <row r="30">
      <c r="B30">
        <v>2206101</v>
      </c>
      <c r="C30" t="str">
        <v xml:space="preserve">Membership &amp; Subscriptions-മെമ്പര്‍ഷിപ്/വരിസംഖ്യ </v>
      </c>
      <c r="F30">
        <f>SUM(G30:K30)</f>
        <v>0</v>
      </c>
    </row>
    <row r="31">
      <c r="B31">
        <v>2207001</v>
      </c>
      <c r="C31" t="str">
        <v>Election Expenses-തെരഞ്ഞെടുപ്പ് ചെലവുകള്‍</v>
      </c>
      <c r="F31">
        <f>SUM(G31:K31)</f>
        <v>0</v>
      </c>
    </row>
    <row r="32">
      <c r="B32">
        <v>2207101</v>
      </c>
      <c r="C32" t="str">
        <v>Extra - ordinary Expenses-അസാധാരണ ചെലവുകള്‍</v>
      </c>
      <c r="F32">
        <f>SUM(G32:K32)</f>
        <v>0</v>
      </c>
    </row>
    <row r="33">
      <c r="B33">
        <v>2208001</v>
      </c>
      <c r="C33" t="str">
        <v>Miscellaneous Administrative Expenses-മറ്റ് ഭരണ ചെലവുകള്‍</v>
      </c>
      <c r="F33">
        <f>SUM(G33:K33)</f>
        <v>0</v>
      </c>
    </row>
    <row r="34">
      <c r="B34">
        <v>2301001</v>
      </c>
      <c r="C34" t="str">
        <v>Power-വൈദ്യുതി/ഊര്‍ജം</v>
      </c>
      <c r="F34">
        <f>SUM(G34:K34)</f>
        <v>0</v>
      </c>
    </row>
    <row r="35">
      <c r="B35">
        <v>2301002</v>
      </c>
      <c r="C35" t="str">
        <v>Diesel, Petrol, Gas &amp; Lubricants- ഡീസല്‍ പെട്രോള്‍ , ഓയില്‍ , ലൂബ്രിക്കന്‍റ്</v>
      </c>
      <c r="F35">
        <f>SUM(G35:K35)</f>
        <v>0</v>
      </c>
    </row>
    <row r="36">
      <c r="B36">
        <v>2301101</v>
      </c>
      <c r="C36" t="str">
        <v>Water Charges for Drinking Water Schemes-വാട്ടര്‍ ചാര്‍ജ്</v>
      </c>
      <c r="F36">
        <f>SUM(G36:K36)</f>
        <v>0</v>
      </c>
    </row>
    <row r="37">
      <c r="B37">
        <v>2302001</v>
      </c>
      <c r="C37" t="str">
        <v>Bulk Purchases</v>
      </c>
      <c r="F37">
        <f>SUM(G37:K37)</f>
        <v>0</v>
      </c>
    </row>
    <row r="38">
      <c r="B38">
        <v>2303001</v>
      </c>
      <c r="C38" t="str">
        <v>Consumption of Stores</v>
      </c>
      <c r="F38">
        <f>SUM(G38:K38)</f>
        <v>0</v>
      </c>
    </row>
    <row r="39">
      <c r="B39">
        <v>2304001</v>
      </c>
      <c r="C39" t="str">
        <v>Hire Charges-വാടക</v>
      </c>
      <c r="F39">
        <f>SUM(G39:K39)</f>
        <v>0</v>
      </c>
    </row>
    <row r="40">
      <c r="B40">
        <v>2305001</v>
      </c>
      <c r="C40" t="str">
        <v>Repairs &amp; Maintenance - Infrastructure Assets - Buildings-സംരക്ഷണവും അറ്റകുറ്റപ്പണികളും-പൊതു കെട്ടിടങ്ങള്‍</v>
      </c>
      <c r="F40">
        <f>SUM(G40:K40)</f>
        <v>0</v>
      </c>
    </row>
    <row r="41">
      <c r="B41">
        <v>2305002</v>
      </c>
      <c r="C41" t="str">
        <v>Repairs &amp; Maintenance - Infrastructure Assets - Roads-സംരക്ഷണവും അറ്റകുറ്റപ്പണികളും-റോഡുകള്‍</v>
      </c>
      <c r="F41">
        <f>SUM(G41:K41)</f>
        <v>0</v>
      </c>
    </row>
    <row r="42">
      <c r="B42">
        <v>2305003</v>
      </c>
      <c r="C42" t="str">
        <v>Repairs &amp; Maintenance - Lanes-സംരക്ഷണവും അറ്റകുറ്റപ്പണികളും--ലെയിനുകള്‍</v>
      </c>
      <c r="F42">
        <f>SUM(G42:K42)</f>
        <v>0</v>
      </c>
    </row>
    <row r="43">
      <c r="B43">
        <v>2305004</v>
      </c>
      <c r="C43" t="str">
        <v>Repairs &amp; Maintenance Culverts &amp; Bridges-സംരക്ഷണവും അറ്റകുറ്റപ്പണികളും--പാലങ്ങളും കലുങ്ക്കളും</v>
      </c>
      <c r="F43">
        <f>SUM(G43:K43)</f>
        <v>0</v>
      </c>
    </row>
    <row r="44">
      <c r="B44">
        <v>2305005</v>
      </c>
      <c r="C44" t="str">
        <v>Repairs &amp; Maintenance - Drinking Water-സംരക്ഷണവും അറ്റകുറ്റപ്പണികളും-കുടിവെള്ള പദ്ധതികള്‍</v>
      </c>
      <c r="F44">
        <f>SUM(G44:K44)</f>
        <v>0</v>
      </c>
    </row>
    <row r="45">
      <c r="B45">
        <v>2305006</v>
      </c>
      <c r="C45" t="str">
        <v>Repairs &amp; Maintenance Irrigation-സംരക്ഷണവും അറ്റകുറ്റപ്പണികളും-ജല സേചന പദ്ധതികള്‍</v>
      </c>
      <c r="F45">
        <f>SUM(G45:K45)</f>
        <v>0</v>
      </c>
    </row>
    <row r="46">
      <c r="B46">
        <v>2305007</v>
      </c>
      <c r="C46" t="str">
        <v>Repairs &amp; Maintenance - Electricityസംരക്ഷണവും അറ്റകുറ്റപ്പണികളും-വൈദ്യുതി</v>
      </c>
      <c r="F46">
        <f>SUM(G46:K46)</f>
        <v>0</v>
      </c>
    </row>
    <row r="47">
      <c r="B47">
        <v>2305008</v>
      </c>
      <c r="C47" t="str">
        <v>Repairs &amp; Maintenance - Waste Treatment-സംരക്ഷണവും അറ്റകുറ്റപ്പണികളും-മാലിന്യ നിര്‍മാര്‍ജന പദ്ധതികള്‍</v>
      </c>
      <c r="F47">
        <f>SUM(G47:K47)</f>
        <v>0</v>
      </c>
    </row>
    <row r="48">
      <c r="B48">
        <v>2305009</v>
      </c>
      <c r="C48" t="str">
        <v>Repairs &amp; Maintenance - Movable Assets-സംരക്ഷണവും അറ്റകുറ്റപ്പണികളും-ജംഗമ ആസ്തികള്‍</v>
      </c>
      <c r="F48">
        <f>SUM(G48:K48)</f>
        <v>0</v>
      </c>
    </row>
    <row r="49">
      <c r="B49">
        <v>2305099</v>
      </c>
      <c r="C49" t="str">
        <v>Repairs &amp; Maintenance -Other Fixed Assets-സംരക്ഷണവും അറ്റകുറ്റപ്പണികളും-മറ്റ് സ്ഥിര ആസ്തികള്‍</v>
      </c>
      <c r="F49">
        <f>SUM(G49:K49)</f>
        <v>0</v>
      </c>
    </row>
    <row r="50">
      <c r="B50">
        <v>2308001</v>
      </c>
      <c r="C50" t="str">
        <v>Other Operating and maintenance expenses-മറ്റ് നടത്തിപ്പ്/മെയിന്റനന്‍സ് ചെലവുകള്‍</v>
      </c>
      <c r="F50">
        <f>SUM(G50:K50)</f>
        <v>0</v>
      </c>
    </row>
    <row r="51">
      <c r="B51">
        <v>2401001</v>
      </c>
      <c r="C51" t="str">
        <v xml:space="preserve">Interest on Loans from Central Government-കേന്ദ്ര സര്‍ക്കാര്‍ വായ്പകളിന്മേലുള്ള പലിശ </v>
      </c>
      <c r="F51">
        <f>SUM(G51:K51)</f>
        <v>0</v>
      </c>
    </row>
    <row r="52">
      <c r="B52">
        <v>2402001</v>
      </c>
      <c r="C52" t="str">
        <v>Interest on Loans from State Government-സംസ്ഥാന  സര്‍ക്കാര്‍ വായ്പകളിന്മേലുള്ള പലിശ</v>
      </c>
      <c r="F52">
        <f>SUM(G52:K52)</f>
        <v>0</v>
      </c>
    </row>
    <row r="53">
      <c r="B53">
        <v>2403001</v>
      </c>
      <c r="C53" t="str">
        <v>Interest on Loans from Government Bodies &amp; Associations-സര്‍ക്കാര്‍സ്ഥാപനങ്ങളില്‍ നിന്നുള്ള  വായ്പകളിന്മേലുള്ള പലിശ</v>
      </c>
      <c r="F53">
        <f>SUM(G53:K53)</f>
        <v>0</v>
      </c>
    </row>
    <row r="54">
      <c r="B54">
        <v>2404001</v>
      </c>
      <c r="C54" t="str">
        <v>Interest on Loans from International Agencies-അന്തര്‍ദേശീയ ഏജന്‍സികളില്‍ നിന്നുള്ള വായ്പകളിന്മേലുള്ള പലിശ</v>
      </c>
      <c r="F54">
        <f>SUM(G54:K54)</f>
        <v>0</v>
      </c>
    </row>
    <row r="55">
      <c r="B55">
        <v>2405001</v>
      </c>
      <c r="C55" t="str">
        <v>Interest on loans from banks-ബാങ്ക് വായ്പകളിന്മേല്‍ ഉള്ള പലിശ</v>
      </c>
      <c r="F55">
        <f>SUM(G55:K55)</f>
        <v>0</v>
      </c>
    </row>
    <row r="56">
      <c r="B56">
        <v>2405002</v>
      </c>
      <c r="C56" t="str">
        <v>Interest on loans from financial institutions - മറ്റ് ധനകാര്യ സ്ഥാപനങ്ങളില്‍ നിന്നുള്ള വായ്പകളിന്മേല്‍ ഉള്ള പലിശ</v>
      </c>
      <c r="F56">
        <f>SUM(G56:K56)</f>
        <v>0</v>
      </c>
    </row>
    <row r="57">
      <c r="B57">
        <v>2406001</v>
      </c>
      <c r="C57" t="str">
        <v>Other Interests-പലിശ നല്‍കല്‍-മറ്റിനങ്ങള്‍</v>
      </c>
      <c r="F57">
        <f>SUM(G57:K57)</f>
        <v>0</v>
      </c>
    </row>
    <row r="58">
      <c r="B58">
        <v>2407001</v>
      </c>
      <c r="C58" t="str">
        <v>Bank Charges-ബാങ്ക് ചാര്‍ജ് നല്‍കല്‍</v>
      </c>
      <c r="F58">
        <f>SUM(G58:K58)</f>
        <v>0</v>
      </c>
    </row>
    <row r="59">
      <c r="B59">
        <v>2408001</v>
      </c>
      <c r="C59" t="str">
        <v>Other Finance Expenses-ധനകാര്യ ഇടപാടുകള്‍ക്കുള്ള മറ്റ് ചെലവുകള്‍</v>
      </c>
      <c r="F59">
        <f>SUM(G59:K59)</f>
        <v>0</v>
      </c>
    </row>
    <row r="60">
      <c r="B60" t="str">
        <v xml:space="preserve">ധനകാര്യ സ്ഥിരം സമിതി ചെയര്‍മാന്‍റെ പേരും ഒപ്പും </v>
      </c>
      <c r="F60" t="str">
        <v>സ്ഥലം</v>
      </c>
      <c r="J60" t="str">
        <v>തിയതി</v>
      </c>
    </row>
  </sheetData>
  <mergeCells count="10">
    <mergeCell ref="B60:E60"/>
    <mergeCell ref="F60:I60"/>
    <mergeCell ref="B2:K2"/>
    <mergeCell ref="B3:K3"/>
    <mergeCell ref="B4:K4"/>
    <mergeCell ref="B5:B6"/>
    <mergeCell ref="C5:C6"/>
    <mergeCell ref="D5:D6"/>
    <mergeCell ref="E5:E6"/>
    <mergeCell ref="F5:F6"/>
  </mergeCells>
  <pageMargins left="0.26" right="0.27" top="0.2755905511811024" bottom="0.2755905511811024" header="0.11811023622047245" footer="0.11811023622047245"/>
  <ignoredErrors>
    <ignoredError numberStoredAsText="1" sqref="B2:L60"/>
  </ignoredErrors>
</worksheet>
</file>

<file path=xl/worksheets/sheet13.xml><?xml version="1.0" encoding="utf-8"?>
<worksheet xmlns="http://schemas.openxmlformats.org/spreadsheetml/2006/main" xmlns:r="http://schemas.openxmlformats.org/officeDocument/2006/relationships">
  <dimension ref="B2:L50"/>
  <sheetViews>
    <sheetView workbookViewId="0" rightToLeft="0"/>
  </sheetViews>
  <sheetData>
    <row r="2">
      <c r="B2" t="str">
        <v>അനുബന്ധം-5.2 എ</v>
      </c>
    </row>
    <row r="3">
      <c r="B3" t="str">
        <v xml:space="preserve">(പാര2.3 iii,V കാണുക) </v>
      </c>
    </row>
    <row r="4">
      <c r="B4" t="str">
        <f>Master!C10 &amp; "  പദ്ധതിയിതര വരവ് ഇനങ്ങള്‍ സംബന്ധിച്ച്  സ്ഥാപന മേധാവികള്‍ സമര്‍പ്പിച്ച  ശുപാര്‍ശകള്‍(സംക്ഷിപ്തം-സ്ഥിരം സമിതി അടിസ്ഥാനത്തില്‍  ക്രോഡീകരിച്ചത് ) "</f>
        <v xml:space="preserve">കാരശ്ശേരി ഗ്രാമപ്പഞ്ചായത്ത്  പദ്ധതിയിതര വരവ് ഇനങ്ങള്‍ സംബന്ധിച്ച്  സ്ഥാപന മേധാവികള്‍ സമര്‍പ്പിച്ച  ശുപാര്‍ശകള്‍(സംക്ഷിപ്തം-സ്ഥിരം സമിതി അടിസ്ഥാനത്തില്‍  ക്രോഡീകരിച്ചത് ) </v>
      </c>
    </row>
    <row r="5" xml:space="preserve">
      <c r="B5" t="str">
        <v>DETAILED HEAD CODE</v>
      </c>
      <c r="C5" t="str">
        <v>PARTICULARS (ഇനവിവരം)</v>
      </c>
      <c r="D5" t="str" xml:space="preserve">
        <f>"Actuals for the year " &amp; Master!H17 &amp;CHAR(10) &amp; " (കണക്ക്-"&amp;Master!H17&amp;")"</f>
        <v xml:space="preserve">Actuals for the year 2023-2024
 (കണക്ക്-2023-2024)</v>
      </c>
      <c r="E5" t="str" xml:space="preserve">
        <f>"Budget  for the  year (including all revisions) " &amp;Master!H16 &amp; CHAR(10) &amp; "(പരിഷ്കരിച്ച ബജറ്റ് " &amp; Master!H16 &amp; ")"</f>
        <v xml:space="preserve">Budget  for the  year (including all revisions) 2024-2025
(പരിഷ്കരിച്ച ബജറ്റ് 2024-2025)</v>
      </c>
      <c r="F5" t="str" xml:space="preserve">
        <f>"Budget for the Year " &amp;Master!H15 &amp; CHAR(10) &amp; "(ബജറ്റ് " &amp; Master!H15&amp; ")"</f>
        <v xml:space="preserve">Budget for the Year 2025-2026
(ബജറ്റ് 2025-2026)</v>
      </c>
      <c r="G5" t="str">
        <v>സ്ഥിരം സമിതി -1</v>
      </c>
      <c r="H5" t="str">
        <v>സ്ഥിരം സമിതി -2</v>
      </c>
      <c r="I5" t="str">
        <v>സ്ഥിരം സമിതി -3</v>
      </c>
      <c r="J5" t="str">
        <v>സ്ഥിരം സമിതി -4</v>
      </c>
      <c r="K5" t="str">
        <v>സ്ഥിരം സമിതി -5</v>
      </c>
    </row>
    <row r="6">
      <c r="G6" t="str">
        <v>ധനകാര്യം</v>
      </c>
      <c r="H6" t="str">
        <v>വികസനം</v>
      </c>
      <c r="I6" t="str">
        <v>ക്ഷേമകാര്യം</v>
      </c>
      <c r="J6" t="str">
        <v>ആരോഗ്യവും വിദ്യാഭ്യാസവും</v>
      </c>
      <c r="K6" t="str">
        <v>പൊതുമരാമത്ത്</v>
      </c>
      <c r="L6" t="str">
        <v>ധനകാര്യം</v>
      </c>
    </row>
    <row r="7">
      <c r="B7">
        <v>1101001</v>
      </c>
      <c r="C7" t="str">
        <v>Property Tax-വസ്തു നികുതി</v>
      </c>
      <c r="F7">
        <f>SUM(G7:K7)</f>
        <v>0</v>
      </c>
      <c r="L7" t="str">
        <v>വികസനം</v>
      </c>
    </row>
    <row r="8">
      <c r="B8">
        <v>1101101</v>
      </c>
      <c r="C8" t="str">
        <v>Service Tax-സേവന നികുതി</v>
      </c>
      <c r="F8">
        <f>SUM(G8:K8)</f>
        <v>0</v>
      </c>
      <c r="L8" t="str">
        <v>ക്ഷേമകാര്യം</v>
      </c>
    </row>
    <row r="9">
      <c r="B9">
        <v>1102001</v>
      </c>
      <c r="C9" t="str">
        <v>Profession Tax-തൊഴില്‍ നികുതി</v>
      </c>
      <c r="F9">
        <f>SUM(G9:K9)</f>
        <v>0</v>
      </c>
      <c r="L9" t="str">
        <v>ആരോഗ്യവും വിദ്യാഭ്യാസവും</v>
      </c>
    </row>
    <row r="10">
      <c r="B10">
        <v>1103001</v>
      </c>
      <c r="C10" t="str">
        <v>Advertisement Tax-പരസ്യ നികുതി</v>
      </c>
      <c r="F10">
        <f>SUM(G10:K10)</f>
        <v>0</v>
      </c>
      <c r="L10" t="str">
        <v>പൊതുമരാമത്ത്</v>
      </c>
    </row>
    <row r="11">
      <c r="B11">
        <v>1103501</v>
      </c>
      <c r="C11" t="str">
        <v>Show Tax-പ്രദര്‍ശന നികുതി</v>
      </c>
      <c r="F11">
        <f>SUM(G11:K11)</f>
        <v>0</v>
      </c>
    </row>
    <row r="12">
      <c r="B12">
        <v>1104001</v>
      </c>
      <c r="C12" t="str">
        <v>Entertainment Tax-വിനോദനികുതി</v>
      </c>
      <c r="F12">
        <f>SUM(G12:K12)</f>
        <v>0</v>
      </c>
    </row>
    <row r="13">
      <c r="B13">
        <v>1105101</v>
      </c>
      <c r="C13" t="str">
        <v>Toll-ടോള്‍</v>
      </c>
      <c r="F13">
        <f>SUM(G13:K13)</f>
        <v>0</v>
      </c>
    </row>
    <row r="14">
      <c r="B14">
        <v>1105201</v>
      </c>
      <c r="C14" t="str">
        <v>Land Conversion Cess-ഭൂ പരിവര്‍ത്തന സെസ്</v>
      </c>
      <c r="F14">
        <f>SUM(G14:K14)</f>
        <v>0</v>
      </c>
    </row>
    <row r="15">
      <c r="B15">
        <v>1301001</v>
      </c>
      <c r="C15" t="str">
        <v>Rent from Land and Buildings-സ്ഥലങ്ങളുടെയും കെട്ടിടങ്ങളുടെയും വാടക</v>
      </c>
      <c r="F15">
        <f>SUM(G15:K15)</f>
        <v>0</v>
      </c>
    </row>
    <row r="16">
      <c r="B16">
        <v>1302001</v>
      </c>
      <c r="C16" t="str">
        <v>Rent from Staff Quarters-സ്റ്റാഫ് ക്വാര്‍ട്ടെഴ്സ് വാടക</v>
      </c>
      <c r="F16">
        <f>SUM(G16:K16)</f>
        <v>0</v>
      </c>
    </row>
    <row r="17">
      <c r="B17">
        <v>1303001</v>
      </c>
      <c r="C17" t="str">
        <v>Rent from Auditoriums and Halls- ആഡിറ്റോറിയം/ഹാള്‍ വാടക</v>
      </c>
      <c r="F17">
        <f>SUM(G17:K17)</f>
        <v>0</v>
      </c>
    </row>
    <row r="18">
      <c r="B18">
        <v>1304001</v>
      </c>
      <c r="C18" t="str">
        <v>Daily Rentals from Panchayat Properties-പഞ്ചായത്ത്‌ സ്വത്തുകളുടെ ദിവസ വാടക</v>
      </c>
      <c r="F18">
        <f>SUM(G18:K18)</f>
        <v>0</v>
      </c>
    </row>
    <row r="19">
      <c r="B19">
        <v>1308001</v>
      </c>
      <c r="C19" t="str">
        <v xml:space="preserve">Other Rents- മറ്റ് വാടകകള്‍ </v>
      </c>
      <c r="F19">
        <f>SUM(G19:K19)</f>
        <v>0</v>
      </c>
    </row>
    <row r="20">
      <c r="B20">
        <v>1401001</v>
      </c>
      <c r="C20" t="str">
        <v>Empanelment &amp; Registration Charges/ Fees-രജിസ്ട്രേഷന്‍ ചാര്‍ജ്/ഫീസ്‌</v>
      </c>
      <c r="F20">
        <f>SUM(G20:K20)</f>
        <v>0</v>
      </c>
    </row>
    <row r="21">
      <c r="B21">
        <v>1401101</v>
      </c>
      <c r="C21" t="str">
        <v>Licence Fees-ലൈസന്‍സ് ഫീസ്‌</v>
      </c>
      <c r="F21">
        <f>SUM(G21:K21)</f>
        <v>0</v>
      </c>
    </row>
    <row r="22">
      <c r="B22">
        <v>1401201</v>
      </c>
      <c r="C22" t="str">
        <v>Fee for Grant of Permit-പെര്‍മിറ്റ്‌ ഫീസ്‌</v>
      </c>
      <c r="F22">
        <f>SUM(G22:K22)</f>
        <v>0</v>
      </c>
    </row>
    <row r="23">
      <c r="B23">
        <v>1401301</v>
      </c>
      <c r="C23" t="str">
        <v>Fees for Certificate or Extract-സര്‍ടിഫിക്കറ്റ്/എക്സ്ട്രാക്റ്റ്‌ ഫീ</v>
      </c>
      <c r="F23">
        <f>SUM(G23:K23)</f>
        <v>0</v>
      </c>
    </row>
    <row r="24">
      <c r="B24">
        <v>1402001</v>
      </c>
      <c r="C24" t="str">
        <v>Penalties and Fines-ഫൈന്‍</v>
      </c>
      <c r="F24">
        <f>SUM(G24:K24)</f>
        <v>0</v>
      </c>
    </row>
    <row r="25">
      <c r="B25">
        <v>1404001</v>
      </c>
      <c r="C25" t="str">
        <v xml:space="preserve">Miscellaneous Fees-മറ്റ് ഫീസുകള്‍ </v>
      </c>
      <c r="F25">
        <f>SUM(G25:K25)</f>
        <v>0</v>
      </c>
    </row>
    <row r="26">
      <c r="B26">
        <v>1405001</v>
      </c>
      <c r="C26" t="str">
        <v xml:space="preserve">User Charges Collected-യൂസര്‍ ചാര്‍ജ് </v>
      </c>
      <c r="F26">
        <f>SUM(G26:K26)</f>
        <v>0</v>
      </c>
    </row>
    <row r="27">
      <c r="B27">
        <v>1407001</v>
      </c>
      <c r="C27" t="str">
        <v>Service/ Administrative Charges-സര്‍വീസ്/അട്മിനിസ്ട്രെടിവ് ചാര്‍ജുകള്‍</v>
      </c>
      <c r="F27">
        <f>SUM(G27:K27)</f>
        <v>0</v>
      </c>
    </row>
    <row r="28">
      <c r="B28">
        <v>1501001</v>
      </c>
      <c r="C28" t="str">
        <v>Sale of Products-ഉല്‍പ്പന്നങ്ങളുടെ വില</v>
      </c>
      <c r="F28">
        <f>SUM(G28:K28)</f>
        <v>0</v>
      </c>
    </row>
    <row r="29">
      <c r="B29">
        <v>1501101</v>
      </c>
      <c r="C29" t="str">
        <v>Sale of Forms-ഫാറം വില</v>
      </c>
      <c r="F29">
        <f>SUM(G29:K29)</f>
        <v>0</v>
      </c>
    </row>
    <row r="30">
      <c r="B30">
        <v>1501201</v>
      </c>
      <c r="C30" t="str">
        <v>Sale of stores &amp; Scrap-ഉപയോഗശൂന്യമായ വസ്തുക്കളുടെ വില്‍പ്പന</v>
      </c>
      <c r="F30">
        <f>SUM(G30:K30)</f>
        <v>0</v>
      </c>
    </row>
    <row r="31">
      <c r="B31">
        <v>1503001</v>
      </c>
      <c r="C31" t="str">
        <v>Miscellaneous Sales--മറ്റ് വസ്തുക്കളുടെ വില്‍പ്പന</v>
      </c>
      <c r="F31">
        <f>SUM(G31:K31)</f>
        <v>0</v>
      </c>
    </row>
    <row r="32">
      <c r="B32">
        <v>1504001</v>
      </c>
      <c r="C32" t="str">
        <v>Hire Charges of Vehicles-വാഹന വാടക</v>
      </c>
      <c r="F32">
        <f>SUM(G32:K32)</f>
        <v>0</v>
      </c>
    </row>
    <row r="33">
      <c r="B33">
        <v>1504101</v>
      </c>
      <c r="C33" t="str">
        <v>Hire Charges of Tools, Machinery and Equipment-ഉപകരണങ്ങളുടെ വാടക</v>
      </c>
      <c r="F33">
        <f>SUM(G33:K33)</f>
        <v>0</v>
      </c>
    </row>
    <row r="34">
      <c r="B34">
        <v>1511001</v>
      </c>
      <c r="C34" t="str">
        <v>Receipts from Transferred Institutions</v>
      </c>
      <c r="F34">
        <f>SUM(G34:K34)</f>
        <v>0</v>
      </c>
    </row>
    <row r="35">
      <c r="B35">
        <v>1701001</v>
      </c>
      <c r="C35" t="str">
        <v>Interest from Investments-നിക്ഷേപങ്ങളില്‍ നിന്നുള്ള പലിശ</v>
      </c>
      <c r="F35">
        <f>SUM(G35:K35)</f>
        <v>0</v>
      </c>
    </row>
    <row r="36">
      <c r="B36">
        <v>1702001</v>
      </c>
      <c r="C36" t="str">
        <v>Dividend-നിക്ഷേപങ്ങളില്‍ നിന്നുള്ള അംശആദായം</v>
      </c>
      <c r="F36">
        <f>SUM(G36:K36)</f>
        <v>0</v>
      </c>
    </row>
    <row r="37">
      <c r="B37">
        <v>1704001</v>
      </c>
      <c r="C37" t="str">
        <v>Profit on Sale of Investments-നിക്ഷേപങ്ങളുടെ വില്‍പ്പനയില്‍ നിന്നുള്ള ലാഭം</v>
      </c>
      <c r="F37">
        <f>SUM(G37:K37)</f>
        <v>0</v>
      </c>
    </row>
    <row r="38">
      <c r="B38">
        <v>1708001</v>
      </c>
      <c r="C38" t="str">
        <v>Other Income from Investments-നിക്ഷേപങ്ങളില്‍ നിന്നുള്ള മറ്റു വരവുകള്‍</v>
      </c>
      <c r="F38">
        <f>SUM(G38:K38)</f>
        <v>0</v>
      </c>
    </row>
    <row r="39">
      <c r="B39">
        <v>1711001</v>
      </c>
      <c r="C39" t="str">
        <v xml:space="preserve">Interest from Bank Accounts-ബാങ്ക് നിക്ഷേപങ്ങളില്‍ നിന്നുള്ള പലിശ </v>
      </c>
      <c r="F39">
        <f>SUM(G39:K39)</f>
        <v>0</v>
      </c>
    </row>
    <row r="40">
      <c r="B40">
        <v>1712001</v>
      </c>
      <c r="C40" t="str">
        <v>Interest on Loans and Advances to Employees-ജീവനക്കാര്‍ക്ക് നല്‍കിയിട്ടുള്ള മുന്കൂറുകളില്‍ നിന്നുള്ള പലിശ</v>
      </c>
      <c r="F40">
        <f>SUM(G40:K40)</f>
        <v>0</v>
      </c>
    </row>
    <row r="41">
      <c r="B41">
        <v>1713001</v>
      </c>
      <c r="C41" t="str">
        <v>Interest on Loans to Others-മറ്റ് വായ്പകളില്‍ നിന്നുള്ള പലിശ വരവുകള്‍</v>
      </c>
      <c r="F41">
        <f>SUM(G41:K41)</f>
        <v>0</v>
      </c>
    </row>
    <row r="42">
      <c r="B42">
        <v>1718001</v>
      </c>
      <c r="C42" t="str">
        <v>Other Interest-മറ്റ് പലിശ വരവുകള്‍</v>
      </c>
      <c r="F42">
        <f>SUM(G42:K42)</f>
        <v>0</v>
      </c>
    </row>
    <row r="43">
      <c r="B43">
        <v>1801001</v>
      </c>
      <c r="C43" t="str">
        <v>Deposits Forfeited-നിക്ഷേപങ്ങള്‍ കണ്ടുകെട്ടിയത്</v>
      </c>
      <c r="F43">
        <f>SUM(G43:K43)</f>
        <v>0</v>
      </c>
    </row>
    <row r="44">
      <c r="B44">
        <v>1801101</v>
      </c>
      <c r="C44" t="str">
        <v>Lapsed Deposits-കാലഹരണപ്പെട്ട നിക്ഷേപങ്ങള്‍</v>
      </c>
      <c r="F44">
        <f>SUM(G44:K44)</f>
        <v>0</v>
      </c>
    </row>
    <row r="45">
      <c r="B45">
        <v>1802001</v>
      </c>
      <c r="C45" t="str">
        <v>Insurance Claim Recovery-ഇന്ഷുറന്സ് ക്ലെയിം ലഭിച്ചത്</v>
      </c>
      <c r="F45">
        <f>SUM(G45:K45)</f>
        <v>0</v>
      </c>
    </row>
    <row r="46">
      <c r="B46">
        <v>1803001</v>
      </c>
      <c r="C46" t="str">
        <v>Profit on Disposal of Fixed Assets-സ്ഥിര ആസ്തികളുടെ വില്പ്പനയിലുള്ള ലാഭം</v>
      </c>
      <c r="F46">
        <f>SUM(G46:K46)</f>
        <v>0</v>
      </c>
    </row>
    <row r="47">
      <c r="B47">
        <v>1804001</v>
      </c>
      <c r="C47" t="str">
        <v>Recovery from Employees-ജീവനക്കാറില്‍ നിന്നുള്ള റിക്കവറികള്‍</v>
      </c>
      <c r="F47">
        <f>SUM(G47:K47)</f>
        <v>0</v>
      </c>
    </row>
    <row r="48">
      <c r="B48">
        <v>1808001</v>
      </c>
      <c r="C48" t="str">
        <v>Miscellaneous Income</v>
      </c>
      <c r="F48">
        <f>SUM(G48:K48)</f>
        <v>0</v>
      </c>
    </row>
    <row r="49">
      <c r="C49" t="str">
        <v xml:space="preserve">General purpose fund-ജനറല്‍ പര്‍പ്പസ് ഫണ്ട് </v>
      </c>
      <c r="F49">
        <f>SUM(G49:K49)</f>
        <v>0</v>
      </c>
    </row>
    <row r="50">
      <c r="B50" t="str">
        <v xml:space="preserve">ധനകാര്യ സ്ഥിരം സമിതി ചെയര്‍മാന്‍റെ പേരും ഒപ്പും </v>
      </c>
      <c r="F50" t="str">
        <v>സ്ഥലം</v>
      </c>
      <c r="J50" t="str">
        <v>തിയതി</v>
      </c>
    </row>
  </sheetData>
  <mergeCells count="10">
    <mergeCell ref="B50:E50"/>
    <mergeCell ref="F50:I50"/>
    <mergeCell ref="B2:K2"/>
    <mergeCell ref="B3:K3"/>
    <mergeCell ref="B4:K4"/>
    <mergeCell ref="B5:B6"/>
    <mergeCell ref="C5:C6"/>
    <mergeCell ref="D5:D6"/>
    <mergeCell ref="E5:E6"/>
    <mergeCell ref="F5:F6"/>
  </mergeCells>
  <pageMargins left="0.22" right="0.26" top="0.2755905511811024" bottom="0.2755905511811024" header="0.11811023622047245" footer="0.11811023622047245"/>
  <ignoredErrors>
    <ignoredError numberStoredAsText="1" sqref="B2:L50"/>
  </ignoredErrors>
</worksheet>
</file>

<file path=xl/worksheets/sheet14.xml><?xml version="1.0" encoding="utf-8"?>
<worksheet xmlns="http://schemas.openxmlformats.org/spreadsheetml/2006/main" xmlns:r="http://schemas.openxmlformats.org/officeDocument/2006/relationships">
  <dimension ref="B2:E11"/>
  <sheetViews>
    <sheetView workbookViewId="0" rightToLeft="0"/>
  </sheetViews>
  <sheetData>
    <row r="2">
      <c r="B2" t="str">
        <f>Master!$C$8 &amp;  Master!I5&amp; " Budget for the Financial Year " &amp;Master!$D$12 &amp; Master!$E$12</f>
        <v>Karassery Grama Panchayath Draft  Budget for the Financial Year 2025-2026</v>
      </c>
      <c r="E2" t="str">
        <f>"in the case of "&amp; Master!H15 &amp; "  budget Formulation  -Actuals as per balance sheet schedule-" &amp; Master!H18 &amp; " (Dated : 31-03-"&amp; Master!D12-2 &amp; ")  (equals opening balance of " &amp; Master!H17 &amp; ")"</f>
        <v>in the case of 2025-2026  budget Formulation  -Actuals as per balance sheet schedule-2022-2023 (Dated : 31-03-2023)  (equals opening balance of 2023-2024)</v>
      </c>
    </row>
    <row r="3">
      <c r="B3" t="str">
        <f>"Actuals as per balance sheet schedule-" &amp; Master!H18 &amp; " (equals opening balance of " &amp; Master!H17&amp;")"</f>
        <v>Actuals as per balance sheet schedule-2022-2023 (equals opening balance of 2023-2024)</v>
      </c>
    </row>
    <row r="4" xml:space="preserve">
      <c r="B4" t="str" xml:space="preserve">
        <v xml:space="preserve">Schedule: B-17 Cash and Bank Balances  
[Code No 450] </v>
      </c>
      <c r="C4" t="str">
        <v>a</v>
      </c>
      <c r="D4">
        <v>30689491</v>
      </c>
    </row>
    <row r="5" xml:space="preserve">
      <c r="B5" t="str" xml:space="preserve">
        <v xml:space="preserve">Schedule: B-15 Sundry Debtors(Receivables)
 [Code No 431] </v>
      </c>
      <c r="C5" t="str">
        <v>b</v>
      </c>
      <c r="D5">
        <v>6718663</v>
      </c>
    </row>
    <row r="6" xml:space="preserve">
      <c r="B6" t="str" xml:space="preserve">
        <v xml:space="preserve">Schedule: B-12 Investments-General Fund 
[Code 420] </v>
      </c>
      <c r="C6" t="str">
        <v>c</v>
      </c>
      <c r="D6">
        <v>0</v>
      </c>
    </row>
    <row r="7" xml:space="preserve">
      <c r="B7" t="str" xml:space="preserve">
        <v xml:space="preserve">Schedule: B-2 Special Funds/Sinking Fund/Trust or Agency Fund 
[Code No 311] </v>
      </c>
      <c r="C7" t="str">
        <v>d</v>
      </c>
      <c r="D7">
        <v>165291</v>
      </c>
    </row>
    <row r="8" xml:space="preserve">
      <c r="B8" t="str" xml:space="preserve">
        <v xml:space="preserve">Schedule: B-4 Grants &amp; Contribution for Specific Purposes 
[Code No 320] </v>
      </c>
      <c r="C8" t="str">
        <v>e</v>
      </c>
      <c r="D8">
        <v>23511390</v>
      </c>
    </row>
    <row r="9" xml:space="preserve">
      <c r="B9" t="str" xml:space="preserve">
        <v xml:space="preserve">Schedule: B-7 Deposits Received
 [Code No 340] </v>
      </c>
      <c r="C9" t="str">
        <v>f</v>
      </c>
      <c r="D9">
        <v>1087023</v>
      </c>
    </row>
    <row r="10" xml:space="preserve">
      <c r="B10" t="str" xml:space="preserve">
        <v xml:space="preserve">Schedule: B-9 Other Liabilities (Sundry Creditors)
 [Code No 350] </v>
      </c>
      <c r="C10" t="str">
        <v>g</v>
      </c>
      <c r="D10">
        <v>3545706</v>
      </c>
    </row>
    <row r="11" xml:space="preserve">
      <c r="B11" t="str">
        <v>opening balance (net)</v>
      </c>
      <c r="C11" t="str" xml:space="preserve">
        <v xml:space="preserve">(a+b+c
 -d-e-f-g)</v>
      </c>
      <c r="D11">
        <f>SUM( D4:D6)-SUM(D7:D10)</f>
        <v>9098744</v>
      </c>
    </row>
  </sheetData>
  <mergeCells count="4">
    <mergeCell ref="B3:D3"/>
    <mergeCell ref="B2:D2"/>
    <mergeCell ref="E2:E11"/>
    <mergeCell ref="B1:D1"/>
  </mergeCells>
  <pageMargins left="0.7086614173228347" right="0.7086614173228347" top="0.7480314960629921" bottom="0.7480314960629921" header="0.31496062992125984" footer="0.31496062992125984"/>
  <ignoredErrors>
    <ignoredError numberStoredAsText="1" sqref="B2:E11"/>
  </ignoredErrors>
</worksheet>
</file>

<file path=xl/worksheets/sheet15.xml><?xml version="1.0" encoding="utf-8"?>
<worksheet xmlns="http://schemas.openxmlformats.org/spreadsheetml/2006/main" xmlns:r="http://schemas.openxmlformats.org/officeDocument/2006/relationships">
  <dimension ref="B2:F211"/>
  <sheetViews>
    <sheetView workbookViewId="0" rightToLeft="0"/>
  </sheetViews>
  <sheetData>
    <row r="2">
      <c r="B2" t="str">
        <v>HEAD CODE</v>
      </c>
      <c r="C2" t="str">
        <v>PARTICULARS (ഇനവിവരം)</v>
      </c>
      <c r="D2" t="str">
        <v>ആകെ വരവ്</v>
      </c>
      <c r="E2" t="str">
        <v>റവന്യു</v>
      </c>
      <c r="F2" t="str">
        <v>മൂലധനം</v>
      </c>
    </row>
    <row r="3">
      <c r="B3" t="str">
        <f xml:space="preserve"> Master!H15&amp;"  വര്‍ഷത്തില്‍  ലഭ്യമാകുന്ന എല്ലാ ഗ്രാന്‍റുകളും ഫണ്ടുകളും (ബി ഫണ്ട്, ജനറല്‍ പര്‍പ്പസ് ഫണ്ട് ഒഴികെ )ഈ വര്‍ക്ക് ഷീറ്റില്‍ ഉള്‍പ്പെടുത്തണം."</f>
        <v>2025-2026  വര്‍ഷത്തില്‍  ലഭ്യമാകുന്ന എല്ലാ ഗ്രാന്‍റുകളും ഫണ്ടുകളും (ബി ഫണ്ട്, ജനറല്‍ പര്‍പ്പസ് ഫണ്ട് ഒഴികെ )ഈ വര്‍ക്ക് ഷീറ്റില്‍ ഉള്‍പ്പെടുത്തണം.</v>
      </c>
    </row>
    <row r="4">
      <c r="B4" t="str">
        <v xml:space="preserve">ശ്രദ്ധിക്കുക- ചുവന്ന അക്കങ്ങളുള്ള സെല്ലുകള്‍ പൂരിപ്പിക്കേണ്ടതില്ല , അടുത്ത വര്‍ഷം പണം ലഭിക്കുമെന്ന് ഉറപ്പുണ്ടെങ്കില്‍ ആയത് മൂന്നാം കോളത്തില്‍ ചേര്‍ക്കുക. ആകെ പ്രതീക്ഷിക്കുന്ന വരവ്  റവന്യു ചെലവിനു മാത്രമേ  മാറ്റിവെക്കാന്‍ കഴിയൂ എങ്കില്‍ അഞ്ചാം കോളത്തില്‍ ചുവന്ന അക്കത്തില്‍ രേഖപ്പെടുത്തല്‍ ഉണ്ടാകും.ആകെ പ്രതീക്ഷിക്കുന്ന വരവ്  മൂല ധന  ചെലവിനു മാത്രമേ  മാറ്റിവെക്കാന്‍ കഴിയൂ എങ്കില്‍ നാലാം  കോളത്തില്‍ ചുവന്ന അക്കത്തില്‍ രേഖപ്പെടുത്തല്‍ ഉണ്ടാകും.  .ആകെ പ്രതീക്ഷിക്കുന്ന വരവ്   റവന്യു ചെലവിനും മൂല ധന  ചെലവിനും    മാറ്റിവെക്കാന്‍ കഴിയുമെങ്കില്‍ ആകെ വരവ് മൂന്നാം കോളത്തില്‍ രേഖപ്പെടുത്തുക. തുടര്‍ന്നു   നാലാം  കോളത്തില്‍ റവന്യു ചെലവിനു ള്ള സംഖ്യ രേഖപ്പെടുത്തുക. ബാക്കി സംഖ്യ auto calculation വഴി അഞ്ചാം കോളത്തിലേക്ക് ലിങ്ക് ചെയ്തിട്ടുണ്ട്.ഏതെങ്കിലും സെല്ലുകള്‍ കറുത്ത നിറത്തില്‍ ഫില്‍ ആയിട്ടുണ്ടെങ്കില്‍ ആ വരിയിലെ സംഖ്യകള്‍ പ്രത്യേകം ശ്രദ്ധിക്കണം </v>
      </c>
    </row>
    <row r="5">
      <c r="B5" t="str">
        <v>DETAILED HEAD CODE</v>
      </c>
      <c r="C5" t="str">
        <v>ഇനം</v>
      </c>
      <c r="D5" t="str">
        <v xml:space="preserve">ആകെ പ്രതീക്ഷിക്കുന്ന വരവ് </v>
      </c>
      <c r="E5" t="str">
        <v>ആകെ പ്രതീക്ഷിക്കുന്ന വരവില്‍ നിന്നും റവന്യു ചെലവിനു മാറ്റിവെക്കുന്നത്</v>
      </c>
      <c r="F5" t="str">
        <v>ആകെ പ്രതീക്ഷിക്കുന്ന വരവില്‍ നിന്നും മൂലധന  ചെലവിനു മാറ്റിവെക്കുന്നത്</v>
      </c>
    </row>
    <row r="6">
      <c r="B6">
        <v>1</v>
      </c>
      <c r="C6">
        <v>2</v>
      </c>
      <c r="D6">
        <v>3</v>
      </c>
      <c r="E6">
        <v>4</v>
      </c>
      <c r="F6">
        <v>5</v>
      </c>
    </row>
    <row r="7">
      <c r="B7">
        <v>3111001</v>
      </c>
      <c r="C7" t="str">
        <v>Panchayat's Distress Relief Fund</v>
      </c>
      <c r="E7">
        <f>D7</f>
        <v>0</v>
      </c>
      <c r="F7">
        <v>0</v>
      </c>
    </row>
    <row r="8">
      <c r="B8">
        <v>3111001</v>
      </c>
      <c r="C8" t="str">
        <v>Other Earmarked Special Funds</v>
      </c>
      <c r="D8">
        <v>0</v>
      </c>
      <c r="E8">
        <f>D8</f>
        <v>0</v>
      </c>
      <c r="F8">
        <v>0</v>
      </c>
    </row>
    <row r="9">
      <c r="B9" t="str">
        <v>3111001 Total</v>
      </c>
      <c r="C9" t="str">
        <v>Other Earmarked Special Funds</v>
      </c>
      <c r="D9">
        <f>SUBTOTAL(9,D7:D8)</f>
        <v>0</v>
      </c>
      <c r="E9">
        <f>SUBTOTAL(9,E7:E8)</f>
        <v>0</v>
      </c>
      <c r="F9">
        <f>SUBTOTAL(9,F7:F8)</f>
        <v>0</v>
      </c>
    </row>
    <row r="10">
      <c r="B10">
        <v>3112001</v>
      </c>
      <c r="C10" t="str">
        <v>Development Fund for Transfer to Other LSGIs for Joint Venture Project - for Capital Expenditure to Municipalities</v>
      </c>
      <c r="D10">
        <v>0</v>
      </c>
      <c r="E10">
        <v>0</v>
      </c>
      <c r="F10">
        <f>D10</f>
        <v>0</v>
      </c>
    </row>
    <row r="11">
      <c r="B11">
        <v>3112001</v>
      </c>
      <c r="C11" t="str">
        <v>Development Fund for Transfer to Other LSGIs for Joint Venture Project - for Capital Expenditure to Municipal Corporations</v>
      </c>
      <c r="D11">
        <v>0</v>
      </c>
      <c r="E11">
        <v>0</v>
      </c>
      <c r="F11">
        <f>D11</f>
        <v>0</v>
      </c>
    </row>
    <row r="12">
      <c r="B12">
        <v>3112001</v>
      </c>
      <c r="C12" t="str">
        <v>Development Fund for Transfer to Other LSGIs for Joint Venture Project - for Capital Expenditure to Village Panchayats</v>
      </c>
      <c r="D12">
        <v>0</v>
      </c>
      <c r="E12">
        <v>0</v>
      </c>
      <c r="F12">
        <f>D12</f>
        <v>0</v>
      </c>
    </row>
    <row r="13">
      <c r="B13">
        <v>3112001</v>
      </c>
      <c r="C13" t="str">
        <v>Development Fund for Transfer to Other LSGIs for Joint Venture Project - for Capital Expenditure to Block Panchayats</v>
      </c>
      <c r="D13">
        <v>0</v>
      </c>
      <c r="E13">
        <v>0</v>
      </c>
      <c r="F13">
        <f>D13</f>
        <v>0</v>
      </c>
    </row>
    <row r="14">
      <c r="B14">
        <v>3112001</v>
      </c>
      <c r="C14" t="str">
        <v>Development Fund for Transfer to Other LSGIs for Joint Venture Project - for Capital Expenditure to District Panchayats</v>
      </c>
      <c r="D14">
        <v>0</v>
      </c>
      <c r="E14">
        <v>0</v>
      </c>
      <c r="F14">
        <f>D14</f>
        <v>0</v>
      </c>
    </row>
    <row r="15">
      <c r="B15" t="str">
        <v>3112001 Total</v>
      </c>
      <c r="D15">
        <f>SUBTOTAL(9,D10:D14)</f>
        <v>0</v>
      </c>
      <c r="E15">
        <f>SUBTOTAL(9,E10:E14)</f>
        <v>0</v>
      </c>
      <c r="F15">
        <f>SUBTOTAL(9,F10:F14)</f>
        <v>0</v>
      </c>
    </row>
    <row r="16">
      <c r="B16">
        <v>3112002</v>
      </c>
      <c r="C16" t="str">
        <v>Development Fund for Transfer to Other LSGIs for Joint Venture Project - for Revenue Expenditure to Municipalities</v>
      </c>
      <c r="D16">
        <v>0</v>
      </c>
      <c r="E16">
        <f>D16</f>
        <v>0</v>
      </c>
      <c r="F16">
        <v>0</v>
      </c>
    </row>
    <row r="17">
      <c r="B17">
        <v>3112002</v>
      </c>
      <c r="C17" t="str">
        <v>Development Fund for Transfer to Other LSGIs for Joint Venture Project - for Revenue Expenditure to Municipal Corporations</v>
      </c>
      <c r="D17">
        <v>0</v>
      </c>
      <c r="E17">
        <f>D17</f>
        <v>0</v>
      </c>
      <c r="F17">
        <v>0</v>
      </c>
    </row>
    <row r="18">
      <c r="B18">
        <v>3112002</v>
      </c>
      <c r="C18" t="str">
        <v>Development Fund for Transfer to Other LSGIs for Joint Venture Project - for Revenue Expenditure to Village Panchayats</v>
      </c>
      <c r="D18">
        <v>0</v>
      </c>
      <c r="E18">
        <f>D18</f>
        <v>0</v>
      </c>
      <c r="F18">
        <v>0</v>
      </c>
    </row>
    <row r="19">
      <c r="B19">
        <v>3112002</v>
      </c>
      <c r="C19" t="str">
        <v>Development Fund for Transfer to Other LSGIs for Joint Venture Project - for Revenue Expenditure to Block Panchayats</v>
      </c>
      <c r="D19">
        <v>0</v>
      </c>
      <c r="E19">
        <f>D19</f>
        <v>0</v>
      </c>
      <c r="F19">
        <v>0</v>
      </c>
    </row>
    <row r="20">
      <c r="B20">
        <v>3112002</v>
      </c>
      <c r="C20" t="str">
        <v>Development Fund for Transfer to Other LSGIs for Joint Venture Project - for Revenue Expenditure to District Panchayats</v>
      </c>
      <c r="D20">
        <v>0</v>
      </c>
      <c r="E20">
        <f>D20</f>
        <v>0</v>
      </c>
      <c r="F20">
        <v>0</v>
      </c>
    </row>
    <row r="21">
      <c r="B21" t="str">
        <v>3112002 Total</v>
      </c>
      <c r="D21">
        <f>SUBTOTAL(9,D16:D20)</f>
        <v>0</v>
      </c>
      <c r="E21">
        <f>SUBTOTAL(9,E16:E20)</f>
        <v>0</v>
      </c>
      <c r="F21">
        <f>SUBTOTAL(9,F16:F20)</f>
        <v>0</v>
      </c>
    </row>
    <row r="22">
      <c r="B22">
        <v>3112003</v>
      </c>
      <c r="C22" t="str">
        <v>Development Fund for Transfer to Other LSGIs for Other Specific Purposes - for Capital Expenditure to Municipalities</v>
      </c>
      <c r="D22">
        <v>0</v>
      </c>
      <c r="E22">
        <v>0</v>
      </c>
      <c r="F22">
        <f>D22</f>
        <v>0</v>
      </c>
    </row>
    <row r="23">
      <c r="B23">
        <v>3112003</v>
      </c>
      <c r="C23" t="str">
        <v>Development Fund for Transfer to Other LSGIs for Other Specific Purposes - for Capital Expenditure to Municipal Corporations</v>
      </c>
      <c r="D23">
        <v>0</v>
      </c>
      <c r="E23">
        <v>0</v>
      </c>
      <c r="F23">
        <f>D23</f>
        <v>0</v>
      </c>
    </row>
    <row r="24">
      <c r="B24">
        <v>3112003</v>
      </c>
      <c r="C24" t="str">
        <v>Development Fund for Transfer to Other LSGIs for Other Specific Purposes - for Capital Expenditure to Village Panchayats</v>
      </c>
      <c r="D24">
        <v>0</v>
      </c>
      <c r="E24">
        <v>0</v>
      </c>
      <c r="F24">
        <f>D24</f>
        <v>0</v>
      </c>
    </row>
    <row r="25">
      <c r="B25">
        <v>3112003</v>
      </c>
      <c r="C25" t="str">
        <v>Development Fund for Transfer to Other LSGIs for Other Specific Purposes - for Capital Expenditure to Block Panchayats</v>
      </c>
      <c r="D25">
        <v>0</v>
      </c>
      <c r="E25">
        <v>0</v>
      </c>
      <c r="F25">
        <f>D25</f>
        <v>0</v>
      </c>
    </row>
    <row r="26">
      <c r="B26">
        <v>3112003</v>
      </c>
      <c r="C26" t="str">
        <v>Development Fund for Transfer to Other LSGIs for Other Specific Purposes - for Capital Expenditure to District Panchayats</v>
      </c>
      <c r="D26">
        <v>0</v>
      </c>
      <c r="E26">
        <v>0</v>
      </c>
      <c r="F26">
        <f>D26</f>
        <v>0</v>
      </c>
    </row>
    <row r="27">
      <c r="B27" t="str">
        <v>3112003 Total</v>
      </c>
      <c r="D27">
        <f>SUBTOTAL(9,D22:D26)</f>
        <v>0</v>
      </c>
      <c r="E27">
        <f>SUBTOTAL(9,E22:E26)</f>
        <v>0</v>
      </c>
      <c r="F27">
        <f>SUBTOTAL(9,F22:F26)</f>
        <v>0</v>
      </c>
    </row>
    <row r="28">
      <c r="B28">
        <v>3112004</v>
      </c>
      <c r="C28" t="str">
        <v>Development Fund for Transfer to Other LSGIs for Other Specific Purposes - for Revenue Expenditure to Municipalities</v>
      </c>
      <c r="D28">
        <v>0</v>
      </c>
      <c r="E28">
        <f>D28</f>
        <v>0</v>
      </c>
      <c r="F28">
        <v>0</v>
      </c>
    </row>
    <row r="29">
      <c r="B29">
        <v>3112004</v>
      </c>
      <c r="C29" t="str">
        <v>Development Fund for Transfer to Other LSGIs for Other Specific Purposes - for Revenue Expenditure to Municipal Corporations</v>
      </c>
      <c r="D29">
        <v>0</v>
      </c>
      <c r="E29">
        <f>D29</f>
        <v>0</v>
      </c>
      <c r="F29">
        <v>0</v>
      </c>
    </row>
    <row r="30">
      <c r="B30">
        <v>3112004</v>
      </c>
      <c r="C30" t="str">
        <v>Development Fund for Transfer to Other LSGIs for Other Specific Purposes - for Revenue Expenditure to Village Panchayats</v>
      </c>
      <c r="D30">
        <v>0</v>
      </c>
      <c r="E30">
        <f>D30</f>
        <v>0</v>
      </c>
      <c r="F30">
        <v>0</v>
      </c>
    </row>
    <row r="31">
      <c r="B31">
        <v>3112004</v>
      </c>
      <c r="C31" t="str">
        <v>Development Fund for Transfer to Other LSGIs for Other Specific Purposes - for Revenue Expenditure to Block Panchayats</v>
      </c>
      <c r="D31">
        <v>0</v>
      </c>
      <c r="E31">
        <f>D31</f>
        <v>0</v>
      </c>
      <c r="F31">
        <v>0</v>
      </c>
    </row>
    <row r="32">
      <c r="B32">
        <v>3112004</v>
      </c>
      <c r="C32" t="str">
        <v>Development Fund for Transfer to Other LSGIs for Other Specific Purposes - for Revenue Expenditure to District Panchayats</v>
      </c>
      <c r="D32">
        <v>0</v>
      </c>
      <c r="E32">
        <f>D32</f>
        <v>0</v>
      </c>
      <c r="F32">
        <v>0</v>
      </c>
    </row>
    <row r="33">
      <c r="B33" t="str">
        <v>3112004 Total</v>
      </c>
      <c r="D33">
        <f>SUBTOTAL(9,D28:D32)</f>
        <v>0</v>
      </c>
      <c r="E33">
        <f>SUBTOTAL(9,E28:E32)</f>
        <v>0</v>
      </c>
      <c r="F33">
        <f>SUBTOTAL(9,F28:F32)</f>
        <v>0</v>
      </c>
    </row>
    <row r="34">
      <c r="B34">
        <v>3117101</v>
      </c>
      <c r="C34" t="str">
        <v>Endowments</v>
      </c>
      <c r="D34">
        <v>0</v>
      </c>
      <c r="E34">
        <v>0</v>
      </c>
      <c r="F34">
        <f>D34-E34</f>
        <v>0</v>
      </c>
    </row>
    <row r="35">
      <c r="B35">
        <v>3117101</v>
      </c>
      <c r="C35" t="str">
        <v>Other Trust or Agency Funds</v>
      </c>
      <c r="D35">
        <v>0</v>
      </c>
      <c r="E35">
        <v>0</v>
      </c>
      <c r="F35">
        <f>D35-E35</f>
        <v>0</v>
      </c>
    </row>
    <row r="36">
      <c r="B36" t="str">
        <v>3117101 Total</v>
      </c>
      <c r="D36">
        <f>SUBTOTAL(9,D34:D35)</f>
        <v>0</v>
      </c>
      <c r="E36">
        <f>SUBTOTAL(9,E34:E35)</f>
        <v>0</v>
      </c>
      <c r="F36">
        <f>SUBTOTAL(9,F34:F35)</f>
        <v>0</v>
      </c>
    </row>
    <row r="37">
      <c r="B37">
        <v>3121001</v>
      </c>
      <c r="C37" t="str">
        <v>Beneficiary Contribution (Utilised)</v>
      </c>
      <c r="D37">
        <v>0</v>
      </c>
      <c r="E37">
        <v>0</v>
      </c>
      <c r="F37">
        <f>D37-E37</f>
        <v>0</v>
      </c>
    </row>
    <row r="38">
      <c r="B38">
        <v>3121001</v>
      </c>
      <c r="C38" t="str">
        <v>Other Special Funds (Utilised)</v>
      </c>
      <c r="D38">
        <v>0</v>
      </c>
      <c r="E38">
        <v>0</v>
      </c>
      <c r="F38">
        <f>D38-E38</f>
        <v>0</v>
      </c>
    </row>
    <row r="39">
      <c r="B39" t="str">
        <v>3121001 Total</v>
      </c>
      <c r="D39">
        <f>SUBTOTAL(9,D37:D38)</f>
        <v>0</v>
      </c>
      <c r="E39">
        <f>SUBTOTAL(9,E37:E38)</f>
        <v>0</v>
      </c>
      <c r="F39">
        <f>SUBTOTAL(9,F37:F38)</f>
        <v>0</v>
      </c>
    </row>
    <row r="40">
      <c r="B40">
        <v>3207001</v>
      </c>
      <c r="C40" t="str">
        <v>Contributions for Joint Venture Projects (for Capital Expenditure) -from Municipalities</v>
      </c>
      <c r="D40">
        <v>0</v>
      </c>
      <c r="E40">
        <v>0</v>
      </c>
      <c r="F40">
        <f>D40</f>
        <v>0</v>
      </c>
    </row>
    <row r="41">
      <c r="B41">
        <v>3207001</v>
      </c>
      <c r="C41" t="str">
        <v>Contributions for Joint Venture Projects (for Capital Expenditure) -from Municipal Corporations</v>
      </c>
      <c r="D41">
        <v>0</v>
      </c>
      <c r="E41">
        <v>0</v>
      </c>
      <c r="F41">
        <f>D41</f>
        <v>0</v>
      </c>
    </row>
    <row r="42">
      <c r="B42">
        <v>3207001</v>
      </c>
      <c r="C42" t="str">
        <v>Contributions for Joint Venture Projects (for Capital Expenditure) - from Village Panchayats</v>
      </c>
      <c r="D42">
        <v>0</v>
      </c>
      <c r="E42">
        <v>0</v>
      </c>
      <c r="F42">
        <f>D42</f>
        <v>0</v>
      </c>
    </row>
    <row r="43">
      <c r="B43">
        <v>3207001</v>
      </c>
      <c r="C43" t="str">
        <v>Contributions for Joint Venture Projects (for Capital Expenditure) - from Block Panchayats</v>
      </c>
      <c r="D43">
        <v>0</v>
      </c>
      <c r="E43">
        <v>0</v>
      </c>
      <c r="F43">
        <f>D43</f>
        <v>0</v>
      </c>
    </row>
    <row r="44">
      <c r="B44">
        <v>3207001</v>
      </c>
      <c r="C44" t="str">
        <v>Contributions for Joint Venture Projects (for Capital Expenditure) - from District Panchayats</v>
      </c>
      <c r="D44">
        <v>0</v>
      </c>
      <c r="E44">
        <v>0</v>
      </c>
      <c r="F44">
        <f>D44</f>
        <v>0</v>
      </c>
    </row>
    <row r="45">
      <c r="B45" t="str">
        <v>3207001 Total</v>
      </c>
      <c r="D45">
        <f>SUBTOTAL(9,D40:D44)</f>
        <v>0</v>
      </c>
      <c r="E45">
        <f>SUBTOTAL(9,E40:E44)</f>
        <v>0</v>
      </c>
      <c r="F45">
        <f>SUBTOTAL(9,F40:F44)</f>
        <v>0</v>
      </c>
    </row>
    <row r="46">
      <c r="B46">
        <v>3207003</v>
      </c>
      <c r="C46" t="str">
        <v>Contributions for Other Specific Purposes (for Capital Expenditure) - from Municipalities</v>
      </c>
      <c r="D46">
        <v>0</v>
      </c>
      <c r="E46">
        <v>0</v>
      </c>
      <c r="F46">
        <f>D46</f>
        <v>0</v>
      </c>
    </row>
    <row r="47">
      <c r="B47">
        <v>3207003</v>
      </c>
      <c r="C47" t="str">
        <v>Contributions for Other Specific Purposes (for Capital Expenditure) - from Municipal Corporations</v>
      </c>
      <c r="D47">
        <v>0</v>
      </c>
      <c r="E47">
        <v>0</v>
      </c>
      <c r="F47">
        <f>D47</f>
        <v>0</v>
      </c>
    </row>
    <row r="48">
      <c r="B48">
        <v>3207003</v>
      </c>
      <c r="C48" t="str">
        <v>Contributions for Other Specific Purposes (for Capital Expenditure)- from Village Panchayats</v>
      </c>
      <c r="D48">
        <v>0</v>
      </c>
      <c r="E48">
        <v>0</v>
      </c>
      <c r="F48">
        <f>D48</f>
        <v>0</v>
      </c>
    </row>
    <row r="49">
      <c r="B49">
        <v>3207003</v>
      </c>
      <c r="C49" t="str">
        <v>Contributions for Other Specific Purposes (for Capital Expenditure)- from Block Panchayats</v>
      </c>
      <c r="D49">
        <v>0</v>
      </c>
      <c r="E49">
        <v>0</v>
      </c>
      <c r="F49">
        <f>D49</f>
        <v>0</v>
      </c>
    </row>
    <row r="50">
      <c r="B50">
        <v>3207003</v>
      </c>
      <c r="C50" t="str">
        <v>Contributions for Other Specific Purposes (for Capital Expenditure)- from District Panchayats</v>
      </c>
      <c r="D50">
        <v>0</v>
      </c>
      <c r="E50">
        <v>0</v>
      </c>
      <c r="F50">
        <f>D50</f>
        <v>0</v>
      </c>
    </row>
    <row r="51">
      <c r="B51" t="str">
        <v>3207003 Total</v>
      </c>
      <c r="D51">
        <f>SUBTOTAL(9,D46:D50)</f>
        <v>0</v>
      </c>
      <c r="E51">
        <f>SUBTOTAL(9,E46:E50)</f>
        <v>0</v>
      </c>
      <c r="F51">
        <f>SUBTOTAL(9,F46:F50)</f>
        <v>0</v>
      </c>
    </row>
    <row r="52">
      <c r="B52">
        <v>3201001</v>
      </c>
      <c r="C52" t="str">
        <v>Centrally Sponsored Scheme-Mahatma Gandhi  National Rural Employment Guarantee Act Scheme (NREGA)</v>
      </c>
      <c r="D52">
        <v>0</v>
      </c>
      <c r="E52">
        <v>0</v>
      </c>
      <c r="F52">
        <f>D52-E52</f>
        <v>0</v>
      </c>
    </row>
    <row r="53">
      <c r="B53">
        <v>3201001</v>
      </c>
      <c r="C53" t="str">
        <v>Centrally Sponsored Scheme- Swarnajayanthi Grama Swarozgar Yojana (SGSY)</v>
      </c>
      <c r="D53">
        <v>0</v>
      </c>
      <c r="E53">
        <v>0</v>
      </c>
      <c r="F53">
        <f>D53-E53</f>
        <v>0</v>
      </c>
    </row>
    <row r="54">
      <c r="B54">
        <v>3201001</v>
      </c>
      <c r="C54" t="str">
        <v>Centrally Sponsored Scheme- Integrated Waste Land Development Programe (IWDP) - Hariyali</v>
      </c>
      <c r="D54">
        <v>0</v>
      </c>
      <c r="E54">
        <v>0</v>
      </c>
      <c r="F54">
        <f>D54-E54</f>
        <v>0</v>
      </c>
    </row>
    <row r="55">
      <c r="B55">
        <v>3201001</v>
      </c>
      <c r="C55" t="str">
        <v>Centrally Sponsored Scheme- Back Ward Regions Grant Fund (BRGF)</v>
      </c>
      <c r="D55">
        <v>0</v>
      </c>
      <c r="E55">
        <v>0</v>
      </c>
      <c r="F55">
        <f>D55-E55</f>
        <v>0</v>
      </c>
    </row>
    <row r="56">
      <c r="B56">
        <v>3201001</v>
      </c>
      <c r="C56" t="str">
        <v>Centrally Sponsored Scheme- Administrative Cost of Poverty Alleviation Unit of District Panchayat</v>
      </c>
      <c r="D56">
        <v>0</v>
      </c>
      <c r="E56">
        <v>0</v>
      </c>
      <c r="F56">
        <f>D56-E56</f>
        <v>0</v>
      </c>
    </row>
    <row r="57">
      <c r="B57">
        <v>3201001</v>
      </c>
      <c r="C57" t="str">
        <v>Centrally Sponsored Scheme- Swarnajayanthi Grama Swarozgar Yojana (SGSY) - Special Projects</v>
      </c>
      <c r="D57">
        <v>0</v>
      </c>
      <c r="E57">
        <v>0</v>
      </c>
      <c r="F57">
        <f>D57-E57</f>
        <v>0</v>
      </c>
    </row>
    <row r="58">
      <c r="B58">
        <v>3201001</v>
      </c>
      <c r="C58" t="str">
        <v>Centrally Sponsored Scheme- Swarnajayanthi Grama Swarozgar Yojana (SGSY) - Special Component Plan</v>
      </c>
      <c r="D58">
        <v>0</v>
      </c>
      <c r="E58">
        <v>0</v>
      </c>
      <c r="F58">
        <f>D58-E58</f>
        <v>0</v>
      </c>
    </row>
    <row r="59">
      <c r="B59">
        <v>3201001</v>
      </c>
      <c r="C59" t="str">
        <v>Centrally Sponsored Scheme- Swarnajayanthi Grama Swarozgar Yojana (SGSY) - Tribal Sub Plan</v>
      </c>
      <c r="D59">
        <v>0</v>
      </c>
      <c r="E59">
        <v>0</v>
      </c>
      <c r="F59">
        <f>D59-E59</f>
        <v>0</v>
      </c>
    </row>
    <row r="60">
      <c r="B60">
        <v>3201001</v>
      </c>
      <c r="C60" t="str">
        <v>Centrally Sponsored Scheme- Swarnajayanthi Grama Swarozgar Yojana (SGSY) - Minorities</v>
      </c>
      <c r="D60">
        <v>0</v>
      </c>
      <c r="E60">
        <v>0</v>
      </c>
      <c r="F60">
        <f>D60-E60</f>
        <v>0</v>
      </c>
    </row>
    <row r="61">
      <c r="B61">
        <v>3201001</v>
      </c>
      <c r="C61" t="str">
        <v>Centrally Sponsored Scheme- Indira Awas Yojana (IAY) - General</v>
      </c>
      <c r="D61">
        <v>0</v>
      </c>
      <c r="E61">
        <v>0</v>
      </c>
      <c r="F61">
        <f>D61-E61</f>
        <v>0</v>
      </c>
    </row>
    <row r="62">
      <c r="B62">
        <v>3201001</v>
      </c>
      <c r="C62" t="str">
        <v>Centrally Sponsored Scheme- Indira Awas Yojana (IAY) - Special  Component Plan</v>
      </c>
      <c r="D62">
        <v>0</v>
      </c>
      <c r="E62">
        <v>0</v>
      </c>
      <c r="F62">
        <f>D62-E62</f>
        <v>0</v>
      </c>
    </row>
    <row r="63">
      <c r="B63">
        <v>3201001</v>
      </c>
      <c r="C63" t="str">
        <v>Centrally Sponsored Scheme- Indira Awas Yojana (IAY) - Tribal Sub  Plan</v>
      </c>
      <c r="D63">
        <v>0</v>
      </c>
      <c r="E63">
        <v>0</v>
      </c>
      <c r="F63">
        <f>D63-E63</f>
        <v>0</v>
      </c>
    </row>
    <row r="64">
      <c r="B64">
        <v>3201001</v>
      </c>
      <c r="C64" t="str">
        <v>Centrally Sponsored Scheme- Indira Awas Yojana (IAY) _x0013_  Minorities</v>
      </c>
      <c r="D64">
        <v>0</v>
      </c>
      <c r="E64">
        <v>0</v>
      </c>
      <c r="F64">
        <f>D64-E64</f>
        <v>0</v>
      </c>
    </row>
    <row r="65">
      <c r="B65">
        <v>3201001</v>
      </c>
      <c r="C65" t="str">
        <v>Centrally Sponsored Scheme- Basic Services for Urban Poor (BSUP)</v>
      </c>
      <c r="D65">
        <v>0</v>
      </c>
      <c r="E65">
        <v>0</v>
      </c>
      <c r="F65">
        <f>D65-E65</f>
        <v>0</v>
      </c>
    </row>
    <row r="66">
      <c r="B66">
        <v>3201001</v>
      </c>
      <c r="C66" t="str">
        <v>Centrally Sponsored Scheme- Total Sanitation Campaign (TSC)</v>
      </c>
      <c r="D66">
        <v>0</v>
      </c>
      <c r="E66">
        <v>0</v>
      </c>
      <c r="F66">
        <f>D66-E66</f>
        <v>0</v>
      </c>
    </row>
    <row r="67">
      <c r="B67">
        <v>3201001</v>
      </c>
      <c r="C67" t="str">
        <v>Centrally Sponsored Scheme- Sarva Siksha Abhiyan (SSA)</v>
      </c>
      <c r="D67">
        <v>0</v>
      </c>
      <c r="E67">
        <v>0</v>
      </c>
      <c r="F67">
        <f>D67-E67</f>
        <v>0</v>
      </c>
    </row>
    <row r="68">
      <c r="B68">
        <v>3201001</v>
      </c>
      <c r="C68" t="str">
        <v>Centrally Sponsored Scheme- Integrated Wasteland Development Programe (IWDP - Hariyali)</v>
      </c>
      <c r="D68">
        <v>0</v>
      </c>
      <c r="E68">
        <v>0</v>
      </c>
      <c r="F68">
        <f>D68-E68</f>
        <v>0</v>
      </c>
    </row>
    <row r="69">
      <c r="B69">
        <v>3201001</v>
      </c>
      <c r="C69" t="str">
        <v>Centrally Sponsored Scheme- Integrated Watershed Management Programme (IWMP)</v>
      </c>
      <c r="D69">
        <v>0</v>
      </c>
      <c r="E69">
        <v>0</v>
      </c>
      <c r="F69">
        <f>D69-E69</f>
        <v>0</v>
      </c>
    </row>
    <row r="70">
      <c r="B70">
        <v>3201001</v>
      </c>
      <c r="C70" t="str">
        <v>Centrally Sponsored Scheme- Western Ghat Development Scheme (WGDP)</v>
      </c>
      <c r="D70">
        <v>0</v>
      </c>
      <c r="E70">
        <v>0</v>
      </c>
      <c r="F70">
        <f>D70-E70</f>
        <v>0</v>
      </c>
    </row>
    <row r="71">
      <c r="B71">
        <v>3201001</v>
      </c>
      <c r="C71" t="str">
        <v>Centrally Sponsored Scheme- National Rural Health Mission (NRHM)</v>
      </c>
      <c r="D71">
        <v>0</v>
      </c>
      <c r="E71">
        <v>0</v>
      </c>
      <c r="F71">
        <f>D71-E71</f>
        <v>0</v>
      </c>
    </row>
    <row r="72">
      <c r="B72">
        <v>3201001</v>
      </c>
      <c r="C72" t="str">
        <v>Centrally Sponsored Scheme- Integrated Child Development Scheme (ICDS)</v>
      </c>
      <c r="D72">
        <v>0</v>
      </c>
      <c r="E72">
        <v>0</v>
      </c>
      <c r="F72">
        <f>D72-E72</f>
        <v>0</v>
      </c>
    </row>
    <row r="73">
      <c r="B73">
        <v>3201001</v>
      </c>
      <c r="C73" t="str">
        <v>Centrally Sponsored Scheme- National Horticultural Mission (NHM)</v>
      </c>
      <c r="D73">
        <v>0</v>
      </c>
      <c r="E73">
        <v>0</v>
      </c>
      <c r="F73">
        <f>D73-E73</f>
        <v>0</v>
      </c>
    </row>
    <row r="74">
      <c r="B74">
        <v>3201001</v>
      </c>
      <c r="C74" t="str">
        <v>Centrally Sponsored Scheme- State Horticultural Mission (SHM)</v>
      </c>
      <c r="D74">
        <v>0</v>
      </c>
      <c r="E74">
        <v>0</v>
      </c>
      <c r="F74">
        <f>D74-E74</f>
        <v>0</v>
      </c>
    </row>
    <row r="75">
      <c r="B75">
        <v>3201001</v>
      </c>
      <c r="C75" t="str">
        <v>Centrally Sponsored Scheme- Balika Samruddi Yojana</v>
      </c>
      <c r="D75">
        <v>0</v>
      </c>
      <c r="E75">
        <v>0</v>
      </c>
      <c r="F75">
        <f>D75-E75</f>
        <v>0</v>
      </c>
    </row>
    <row r="76">
      <c r="B76">
        <v>3201001</v>
      </c>
      <c r="C76" t="str">
        <v>Centrally Sponsored Scheme- Accelerated Rural Water Supply Scheme (ARWSS)</v>
      </c>
      <c r="D76">
        <v>0</v>
      </c>
      <c r="E76">
        <v>0</v>
      </c>
      <c r="F76">
        <f>D76-E76</f>
        <v>0</v>
      </c>
    </row>
    <row r="77">
      <c r="B77">
        <v>3201001</v>
      </c>
      <c r="C77" t="str">
        <v>Centrally Sponsored Scheme- Programmes for Yuva Creeda and Khel Abhiyan (PYCKA)</v>
      </c>
      <c r="D77">
        <v>0</v>
      </c>
      <c r="E77">
        <v>0</v>
      </c>
      <c r="F77">
        <f>D77-E77</f>
        <v>0</v>
      </c>
    </row>
    <row r="78">
      <c r="B78">
        <v>3201001</v>
      </c>
      <c r="C78" t="str">
        <v>Centrally Sponsored Scheme- National Program for Rehabilitation of Physically Disabled (NPRPD)</v>
      </c>
      <c r="D78">
        <v>0</v>
      </c>
      <c r="E78">
        <v>0</v>
      </c>
      <c r="F78">
        <f>D78-E78</f>
        <v>0</v>
      </c>
    </row>
    <row r="79">
      <c r="B79">
        <v>3201001</v>
      </c>
      <c r="C79" t="str">
        <v>Centrally Sponsored Scheme-Rashtriya Madhyama Shikhsha Abhiyan</v>
      </c>
      <c r="D79">
        <v>0</v>
      </c>
      <c r="E79">
        <v>0</v>
      </c>
      <c r="F79">
        <f>D79-E79</f>
        <v>0</v>
      </c>
    </row>
    <row r="80">
      <c r="B80">
        <v>3201001</v>
      </c>
      <c r="C80" t="str">
        <v>Centrally Sponsored Schemes- Grants, Funds &amp; Contributions for Specific Purposes - Central Government - Others</v>
      </c>
      <c r="D80">
        <v>0</v>
      </c>
      <c r="E80">
        <v>0</v>
      </c>
      <c r="F80">
        <f>D80-E80</f>
        <v>0</v>
      </c>
    </row>
    <row r="81">
      <c r="B81" t="str">
        <v>3201001 Total</v>
      </c>
      <c r="D81">
        <f>SUBTOTAL(9,D52:D80)</f>
        <v>0</v>
      </c>
      <c r="E81">
        <f>SUBTOTAL(9,E52:E80)</f>
        <v>0</v>
      </c>
      <c r="F81">
        <f>SUBTOTAL(9,F52:F80)</f>
        <v>0</v>
      </c>
    </row>
    <row r="82">
      <c r="B82">
        <v>3201002</v>
      </c>
      <c r="C82" t="str">
        <v>Grants, Funds &amp; Contributions for Specific Purposes - Other Central Government Grants - Drinking Water Schemes</v>
      </c>
      <c r="D82">
        <v>0</v>
      </c>
      <c r="E82">
        <v>0</v>
      </c>
      <c r="F82">
        <f>D82-E82</f>
        <v>0</v>
      </c>
    </row>
    <row r="83">
      <c r="B83">
        <v>3201002</v>
      </c>
      <c r="C83" t="str">
        <v>Grants, Funds &amp; Contributions for Specific Purposes - Other Central Government Grants - Slaughter House</v>
      </c>
      <c r="D83">
        <v>0</v>
      </c>
      <c r="E83">
        <v>0</v>
      </c>
      <c r="F83">
        <f>D83-E83</f>
        <v>0</v>
      </c>
    </row>
    <row r="84">
      <c r="B84">
        <v>3201002</v>
      </c>
      <c r="C84" t="str">
        <v>Grants, Funds &amp; Contributions for Specific Purposes - Other Central Government Grants - Solid Waste Management</v>
      </c>
      <c r="D84">
        <v>0</v>
      </c>
      <c r="E84">
        <v>0</v>
      </c>
      <c r="F84">
        <f>D84-E84</f>
        <v>0</v>
      </c>
    </row>
    <row r="85">
      <c r="B85">
        <v>3201002</v>
      </c>
      <c r="C85" t="str">
        <v>Grants, Funds &amp; Contributions for Specific Purposes - Other Central Government Grants - Local Area Development Fund for Members of Parliament</v>
      </c>
      <c r="D85">
        <v>0</v>
      </c>
      <c r="E85">
        <v>0</v>
      </c>
      <c r="F85">
        <f>D85-E85</f>
        <v>0</v>
      </c>
    </row>
    <row r="86">
      <c r="B86">
        <v>3201002</v>
      </c>
      <c r="C86" t="str">
        <v>Grants, Funds &amp; Contributions for Specific Purposes - Other Central Government Grants - Other Grants</v>
      </c>
      <c r="D86">
        <v>0</v>
      </c>
      <c r="E86">
        <v>0</v>
      </c>
      <c r="F86">
        <f>D86-E86</f>
        <v>0</v>
      </c>
    </row>
    <row r="87">
      <c r="B87" t="str">
        <v>3201002 Total</v>
      </c>
      <c r="D87">
        <f>SUBTOTAL(9,D82:D86)</f>
        <v>0</v>
      </c>
      <c r="E87">
        <f>SUBTOTAL(9,E82:E86)</f>
        <v>0</v>
      </c>
      <c r="F87">
        <f>SUBTOTAL(9,F82:F86)</f>
        <v>0</v>
      </c>
    </row>
    <row r="88">
      <c r="B88">
        <v>3202001</v>
      </c>
      <c r="C88" t="str">
        <v>Development Fund - General - Capital</v>
      </c>
      <c r="D88">
        <v>0</v>
      </c>
      <c r="E88">
        <v>0</v>
      </c>
      <c r="F88">
        <f>D88-E88</f>
        <v>0</v>
      </c>
    </row>
    <row r="89">
      <c r="B89">
        <v>3202001</v>
      </c>
      <c r="C89" t="str">
        <v>Development Fund - Special Component Plan – Capital</v>
      </c>
      <c r="D89">
        <v>0</v>
      </c>
      <c r="E89">
        <v>0</v>
      </c>
      <c r="F89">
        <f>D89-E89</f>
        <v>0</v>
      </c>
    </row>
    <row r="90">
      <c r="B90">
        <v>3202001</v>
      </c>
      <c r="C90" t="str">
        <v>Development Fund - Tribal Sub-Plan  - Capial</v>
      </c>
      <c r="D90">
        <v>0</v>
      </c>
      <c r="E90">
        <v>0</v>
      </c>
      <c r="F90">
        <f>D90-E90</f>
        <v>0</v>
      </c>
    </row>
    <row r="91">
      <c r="B91">
        <v>3202001</v>
      </c>
      <c r="C91" t="str">
        <v>Development Fund - Central Finance Commission Grant</v>
      </c>
      <c r="D91">
        <v>0</v>
      </c>
      <c r="E91">
        <v>0</v>
      </c>
      <c r="F91">
        <f>D91-E91</f>
        <v>0</v>
      </c>
    </row>
    <row r="92">
      <c r="B92">
        <v>3202001</v>
      </c>
      <c r="C92" t="str">
        <v>Development Fund-KLGSDP Grant- Capital</v>
      </c>
      <c r="D92">
        <v>0</v>
      </c>
      <c r="E92">
        <v>0</v>
      </c>
      <c r="F92">
        <f>D92-E92</f>
        <v>0</v>
      </c>
    </row>
    <row r="93">
      <c r="B93">
        <v>3202001</v>
      </c>
      <c r="C93" t="str">
        <v>Development Fund- Special Grant-Capital</v>
      </c>
      <c r="D93">
        <v>0</v>
      </c>
      <c r="E93">
        <v>0</v>
      </c>
      <c r="F93">
        <f>D93-E93</f>
        <v>0</v>
      </c>
    </row>
    <row r="94">
      <c r="B94">
        <v>3202001</v>
      </c>
      <c r="C94" t="str">
        <v>Development Fund-  Road Renovation Additional Fund -Capital</v>
      </c>
      <c r="D94">
        <v>0</v>
      </c>
      <c r="E94">
        <v>0</v>
      </c>
      <c r="F94">
        <f>D94-E94</f>
        <v>0</v>
      </c>
    </row>
    <row r="95">
      <c r="B95">
        <v>3202001</v>
      </c>
      <c r="C95" t="str">
        <v xml:space="preserve">Maintenance Fund Road Assets </v>
      </c>
      <c r="D95">
        <v>0</v>
      </c>
      <c r="E95">
        <v>0</v>
      </c>
      <c r="F95">
        <f>D95-E95</f>
        <v>0</v>
      </c>
    </row>
    <row r="96">
      <c r="B96">
        <v>3202001</v>
      </c>
      <c r="C96" t="str">
        <v xml:space="preserve">Maintenance Fund Non-Road Assets </v>
      </c>
      <c r="D96">
        <v>0</v>
      </c>
      <c r="E96">
        <v>0</v>
      </c>
      <c r="F96">
        <f>D96-E96</f>
        <v>0</v>
      </c>
    </row>
    <row r="97">
      <c r="B97" t="str">
        <v>3202001 Total</v>
      </c>
      <c r="D97">
        <f>SUBTOTAL(9,D88:D96)</f>
        <v>0</v>
      </c>
      <c r="E97">
        <f>SUBTOTAL(9,E88:E96)</f>
        <v>0</v>
      </c>
      <c r="F97">
        <f>SUBTOTAL(9,F88:F96)</f>
        <v>0</v>
      </c>
    </row>
    <row r="98">
      <c r="B98">
        <v>3202002</v>
      </c>
      <c r="C98" t="str">
        <v>Fund for Transferred Institutions - Agriculture- Capital</v>
      </c>
      <c r="D98">
        <v>0</v>
      </c>
      <c r="E98">
        <v>0</v>
      </c>
      <c r="F98">
        <f>D98-E98</f>
        <v>0</v>
      </c>
    </row>
    <row r="99">
      <c r="B99">
        <v>3202002</v>
      </c>
      <c r="C99" t="str">
        <v>Fund for Transferred Institutions - Animal Husbandry- Capital</v>
      </c>
      <c r="D99">
        <v>0</v>
      </c>
      <c r="E99">
        <v>0</v>
      </c>
      <c r="F99">
        <f>D99-E99</f>
        <v>0</v>
      </c>
    </row>
    <row r="100">
      <c r="B100">
        <v>3202002</v>
      </c>
      <c r="C100" t="str">
        <v>Fund for Transferred Institutions - Fisheries- Capital</v>
      </c>
      <c r="D100">
        <v>0</v>
      </c>
      <c r="E100">
        <v>0</v>
      </c>
      <c r="F100">
        <f>D100-E100</f>
        <v>0</v>
      </c>
    </row>
    <row r="101">
      <c r="B101">
        <v>3202002</v>
      </c>
      <c r="C101" t="str">
        <v>Fund for Transferred Institutions - Industries- Capital</v>
      </c>
      <c r="D101">
        <v>0</v>
      </c>
      <c r="E101">
        <v>0</v>
      </c>
      <c r="F101">
        <f>D101-E101</f>
        <v>0</v>
      </c>
    </row>
    <row r="102">
      <c r="B102">
        <v>3202002</v>
      </c>
      <c r="C102" t="str">
        <v>Fund for Transferred Institutions - Social Welfare - Capital</v>
      </c>
      <c r="D102">
        <v>0</v>
      </c>
      <c r="E102">
        <v>0</v>
      </c>
      <c r="F102">
        <f>D102-E102</f>
        <v>0</v>
      </c>
    </row>
    <row r="103">
      <c r="B103">
        <v>3202002</v>
      </c>
      <c r="C103" t="str">
        <v>Fund for Transferred Institutions - Allopathy- Capital</v>
      </c>
      <c r="D103">
        <v>0</v>
      </c>
      <c r="E103">
        <v>0</v>
      </c>
      <c r="F103">
        <f>D103-E103</f>
        <v>0</v>
      </c>
    </row>
    <row r="104">
      <c r="B104">
        <v>3202002</v>
      </c>
      <c r="C104" t="str">
        <v>Fund for Transferred Institutions - Ayurveda- Capital</v>
      </c>
      <c r="D104">
        <v>0</v>
      </c>
      <c r="E104">
        <v>0</v>
      </c>
      <c r="F104">
        <f>D104-E104</f>
        <v>0</v>
      </c>
    </row>
    <row r="105">
      <c r="B105">
        <v>3202002</v>
      </c>
      <c r="C105" t="str">
        <v>Fund for Transferred Institutions - Homoeopathy- Capital</v>
      </c>
      <c r="D105">
        <v>0</v>
      </c>
      <c r="E105">
        <v>0</v>
      </c>
      <c r="F105">
        <f>D105-E105</f>
        <v>0</v>
      </c>
    </row>
    <row r="106">
      <c r="B106">
        <v>3202002</v>
      </c>
      <c r="C106" t="str">
        <v>Fund for Transferred Institutions - Unani- Capital</v>
      </c>
      <c r="D106">
        <v>0</v>
      </c>
      <c r="E106">
        <v>0</v>
      </c>
      <c r="F106">
        <f>D106-E106</f>
        <v>0</v>
      </c>
    </row>
    <row r="107">
      <c r="B107">
        <v>3202002</v>
      </c>
      <c r="C107" t="str">
        <v>Fund for Transferred Institutions - Siddha- Capital</v>
      </c>
      <c r="D107">
        <v>0</v>
      </c>
      <c r="E107">
        <v>0</v>
      </c>
      <c r="F107">
        <f>D107-E107</f>
        <v>0</v>
      </c>
    </row>
    <row r="108">
      <c r="B108">
        <v>3202002</v>
      </c>
      <c r="C108" t="str">
        <v>Fund for Transferred Institutions - General Education- Capital</v>
      </c>
      <c r="D108">
        <v>0</v>
      </c>
      <c r="E108">
        <v>0</v>
      </c>
      <c r="F108">
        <f>D108-E108</f>
        <v>0</v>
      </c>
    </row>
    <row r="109">
      <c r="B109">
        <v>3202002</v>
      </c>
      <c r="C109" t="str">
        <v>Fund for Transferred Institutions - Technical Education- Capital</v>
      </c>
      <c r="D109">
        <v>0</v>
      </c>
      <c r="E109">
        <v>0</v>
      </c>
      <c r="F109">
        <f>D109-E109</f>
        <v>0</v>
      </c>
    </row>
    <row r="110">
      <c r="B110">
        <v>3202002</v>
      </c>
      <c r="C110" t="str">
        <v>Fund for Transferred Institutions - Development of Scheduled Castes - Capital</v>
      </c>
      <c r="D110">
        <v>0</v>
      </c>
      <c r="E110">
        <v>0</v>
      </c>
      <c r="F110">
        <f>D110-E110</f>
        <v>0</v>
      </c>
    </row>
    <row r="111">
      <c r="B111">
        <v>3202002</v>
      </c>
      <c r="C111" t="str">
        <v>Fund for Transferred Institutions - Development of Scheduled Tribes- Capital</v>
      </c>
      <c r="D111">
        <v>0</v>
      </c>
      <c r="E111">
        <v>0</v>
      </c>
      <c r="F111">
        <f>D111-E111</f>
        <v>0</v>
      </c>
    </row>
    <row r="112">
      <c r="B112">
        <v>3202002</v>
      </c>
      <c r="C112" t="str">
        <v>Fund for Transferred Institutions - Tailoring and Garment Making Training Centre- Capital</v>
      </c>
      <c r="D112">
        <v>0</v>
      </c>
      <c r="E112">
        <v>0</v>
      </c>
      <c r="F112">
        <f>D112-E112</f>
        <v>0</v>
      </c>
    </row>
    <row r="113">
      <c r="B113">
        <v>3202002</v>
      </c>
      <c r="C113" t="str">
        <v>Fund for Transferred Institutions - Others- Capital</v>
      </c>
      <c r="D113">
        <v>0</v>
      </c>
      <c r="E113">
        <v>0</v>
      </c>
      <c r="F113">
        <f>D113-E113</f>
        <v>0</v>
      </c>
    </row>
    <row r="114">
      <c r="B114" t="str">
        <v>3202002 Total</v>
      </c>
      <c r="D114">
        <f>SUBTOTAL(9,D98:D113)</f>
        <v>0</v>
      </c>
      <c r="E114">
        <f>SUBTOTAL(9,E98:E113)</f>
        <v>0</v>
      </c>
      <c r="F114">
        <f>SUBTOTAL(9,F98:F113)</f>
        <v>0</v>
      </c>
    </row>
    <row r="115">
      <c r="B115">
        <v>3202003</v>
      </c>
      <c r="C115" t="str">
        <v>Grants, Funds &amp; Contributions for Specific Purposes - Other than Development Fund and State Sponsored Scheme Funds - Burial and Burning Grounds</v>
      </c>
      <c r="D115">
        <v>0</v>
      </c>
      <c r="E115">
        <v>0</v>
      </c>
      <c r="F115">
        <f>D115-E115</f>
        <v>0</v>
      </c>
    </row>
    <row r="116">
      <c r="B116">
        <v>3202003</v>
      </c>
      <c r="C116" t="str">
        <v>Grants, Funds &amp; Contributions for Specific Purposes - Other than Development Fund and State Sponsored Scheme Funds- Slaughter Houses</v>
      </c>
      <c r="D116">
        <v>0</v>
      </c>
      <c r="E116">
        <v>0</v>
      </c>
      <c r="F116">
        <f>D116-E116</f>
        <v>0</v>
      </c>
    </row>
    <row r="117">
      <c r="B117">
        <v>3202003</v>
      </c>
      <c r="C117" t="str">
        <v>Grants, Funds &amp; Contributions for Specific Purposes - Other than Development Fund and State Sponsored Scheme Funds - Stadiums and Play Grounds</v>
      </c>
      <c r="D117">
        <v>0</v>
      </c>
      <c r="E117">
        <v>0</v>
      </c>
      <c r="F117">
        <f>D117-E117</f>
        <v>0</v>
      </c>
    </row>
    <row r="118">
      <c r="B118">
        <v>3202003</v>
      </c>
      <c r="C118" t="str">
        <v>Grants, Funds &amp; Contributions for Specific Purposes - Other than Development Fund and State Sponsored Scheme Funds - Grant for Solid Waste Management</v>
      </c>
      <c r="D118">
        <v>0</v>
      </c>
      <c r="E118">
        <v>0</v>
      </c>
      <c r="F118">
        <f>D118-E118</f>
        <v>0</v>
      </c>
    </row>
    <row r="119">
      <c r="B119">
        <v>3202003</v>
      </c>
      <c r="C119" t="str">
        <v>Grants, Funds &amp; Contributions for Specific Purposes - Other than Development Fund and State Sponsored Scheme Funds - Grant for Drinking Water Schemes</v>
      </c>
      <c r="D119">
        <v>0</v>
      </c>
      <c r="E119">
        <v>0</v>
      </c>
      <c r="F119">
        <f>D119-E119</f>
        <v>0</v>
      </c>
    </row>
    <row r="120">
      <c r="B120">
        <v>3202003</v>
      </c>
      <c r="C120" t="str">
        <v>Grants, Funds &amp; Contributions for Specific Purposes - Other than Development Fund and State Sponsored Scheme Funds - Local Area Development Fund for Members of Parliament</v>
      </c>
      <c r="D120">
        <v>0</v>
      </c>
      <c r="E120">
        <v>0</v>
      </c>
      <c r="F120">
        <f>D120-E120</f>
        <v>0</v>
      </c>
    </row>
    <row r="121">
      <c r="B121">
        <v>3202003</v>
      </c>
      <c r="C121" t="str">
        <v>Grants, Funds &amp; Contributions for Specific Purposes - Other than Development Fund and State Sponsored Scheme Funds - Local Area Development Fund for Members of Legislative Assembly</v>
      </c>
      <c r="D121">
        <v>0</v>
      </c>
      <c r="E121">
        <v>0</v>
      </c>
      <c r="F121">
        <f>D121-E121</f>
        <v>0</v>
      </c>
    </row>
    <row r="122">
      <c r="B122">
        <v>3202003</v>
      </c>
      <c r="C122" t="str">
        <v>Library Grant</v>
      </c>
      <c r="D122">
        <v>0</v>
      </c>
      <c r="E122">
        <v>0</v>
      </c>
      <c r="F122">
        <f>D122-E122</f>
        <v>0</v>
      </c>
    </row>
    <row r="123">
      <c r="B123">
        <v>3202003</v>
      </c>
      <c r="C123" t="str">
        <v>Literacy Scheme Grant</v>
      </c>
      <c r="D123">
        <v>0</v>
      </c>
      <c r="E123">
        <v>0</v>
      </c>
      <c r="F123">
        <f>D123-E123</f>
        <v>0</v>
      </c>
    </row>
    <row r="124">
      <c r="B124">
        <v>3202003</v>
      </c>
      <c r="C124" t="str">
        <v>Drought Relief Grant</v>
      </c>
      <c r="D124">
        <v>0</v>
      </c>
      <c r="E124">
        <v>0</v>
      </c>
      <c r="F124">
        <f>D124-E124</f>
        <v>0</v>
      </c>
    </row>
    <row r="125">
      <c r="B125">
        <v>3202003</v>
      </c>
      <c r="C125" t="str">
        <v>Flood Relief Grant</v>
      </c>
      <c r="D125">
        <v>0</v>
      </c>
      <c r="E125">
        <v>0</v>
      </c>
      <c r="F125">
        <f>D125-E125</f>
        <v>0</v>
      </c>
    </row>
    <row r="126">
      <c r="B126">
        <v>3202003</v>
      </c>
      <c r="C126" t="str">
        <v>Grant for Festivals</v>
      </c>
      <c r="D126">
        <v>0</v>
      </c>
      <c r="E126">
        <v>0</v>
      </c>
      <c r="F126">
        <f>D126-E126</f>
        <v>0</v>
      </c>
    </row>
    <row r="127">
      <c r="B127">
        <v>3202003</v>
      </c>
      <c r="C127" t="str">
        <v>Grant for Shelter Homes/ Rescue Shelters</v>
      </c>
      <c r="D127">
        <v>0</v>
      </c>
      <c r="E127">
        <v>0</v>
      </c>
      <c r="F127">
        <f>D127-E127</f>
        <v>0</v>
      </c>
    </row>
    <row r="128">
      <c r="B128">
        <v>3202003</v>
      </c>
      <c r="C128" t="str">
        <v>Grant for Maintenance of Railway Level Crossings</v>
      </c>
      <c r="D128">
        <v>0</v>
      </c>
      <c r="E128">
        <v>0</v>
      </c>
      <c r="F128">
        <f>D128-E128</f>
        <v>0</v>
      </c>
    </row>
    <row r="129">
      <c r="B129">
        <v>3202003</v>
      </c>
      <c r="C129" t="str">
        <v>Local Area Development Fund for members of Parliament</v>
      </c>
      <c r="D129">
        <v>0</v>
      </c>
      <c r="E129">
        <v>0</v>
      </c>
      <c r="F129">
        <f>D129-E129</f>
        <v>0</v>
      </c>
    </row>
    <row r="130">
      <c r="B130">
        <v>3202003</v>
      </c>
      <c r="C130" t="str">
        <v>Local Area Development Fund for members of Legislative Assembly</v>
      </c>
      <c r="D130">
        <v>0</v>
      </c>
      <c r="E130">
        <v>0</v>
      </c>
      <c r="F130">
        <f>D130-E130</f>
        <v>0</v>
      </c>
    </row>
    <row r="131">
      <c r="B131">
        <v>3202003</v>
      </c>
      <c r="C131" t="str">
        <v>Grant for Drinking Water Schemes</v>
      </c>
      <c r="D131">
        <v>0</v>
      </c>
      <c r="E131">
        <v>0</v>
      </c>
      <c r="F131">
        <f>D131-E131</f>
        <v>0</v>
      </c>
    </row>
    <row r="132">
      <c r="B132">
        <v>3202003</v>
      </c>
      <c r="C132" t="str">
        <v>Grant for Burial and Burning Grounds</v>
      </c>
      <c r="D132">
        <v>0</v>
      </c>
      <c r="E132">
        <v>0</v>
      </c>
      <c r="F132">
        <f>D132-E132</f>
        <v>0</v>
      </c>
    </row>
    <row r="133">
      <c r="B133">
        <v>3202003</v>
      </c>
      <c r="C133" t="str">
        <v>Grant for Solid Waste Management</v>
      </c>
      <c r="D133">
        <v>0</v>
      </c>
      <c r="E133">
        <v>0</v>
      </c>
      <c r="F133">
        <f>D133-E133</f>
        <v>0</v>
      </c>
    </row>
    <row r="134">
      <c r="B134">
        <v>3202003</v>
      </c>
      <c r="C134" t="str">
        <v>Grants for Stadium and Play Grounds</v>
      </c>
      <c r="D134">
        <v>0</v>
      </c>
      <c r="E134">
        <v>0</v>
      </c>
      <c r="F134">
        <f>D134-E134</f>
        <v>0</v>
      </c>
    </row>
    <row r="135">
      <c r="B135">
        <v>3202003</v>
      </c>
      <c r="C135" t="str">
        <v>NABARD Assistance</v>
      </c>
      <c r="D135">
        <v>0</v>
      </c>
      <c r="E135">
        <v>0</v>
      </c>
      <c r="F135">
        <f>D135-E135</f>
        <v>0</v>
      </c>
    </row>
    <row r="136">
      <c r="B136">
        <v>3202003</v>
      </c>
      <c r="C136" t="str">
        <v>Grants from Suchithwa Mission</v>
      </c>
      <c r="D136">
        <v>0</v>
      </c>
      <c r="E136">
        <v>0</v>
      </c>
      <c r="F136">
        <f>D136-E136</f>
        <v>0</v>
      </c>
    </row>
    <row r="137">
      <c r="B137">
        <v>3202003</v>
      </c>
      <c r="C137" t="str">
        <v>Grant for Keralolsavam</v>
      </c>
      <c r="D137">
        <v>0</v>
      </c>
      <c r="E137">
        <f>D137</f>
        <v>0</v>
      </c>
      <c r="F137">
        <v>0</v>
      </c>
    </row>
    <row r="138">
      <c r="B138">
        <v>3202003</v>
      </c>
      <c r="C138" t="str">
        <v>Grants, Funds &amp; Contributions for Specific Purposes - Other than Development Fund and State Sponsored Scheme Funds - Other purposes</v>
      </c>
      <c r="D138">
        <v>0</v>
      </c>
      <c r="E138">
        <v>0</v>
      </c>
      <c r="F138">
        <f>D138-E138</f>
        <v>0</v>
      </c>
    </row>
    <row r="139">
      <c r="B139" t="str">
        <v>3202003 Total</v>
      </c>
      <c r="D139">
        <f>SUBTOTAL(9,D115:D138)</f>
        <v>0</v>
      </c>
      <c r="E139">
        <f>SUBTOTAL(9,E115:E138)</f>
        <v>0</v>
      </c>
      <c r="F139">
        <f>SUBTOTAL(9,F115:F138)</f>
        <v>0</v>
      </c>
    </row>
    <row r="140">
      <c r="B140">
        <v>3203001</v>
      </c>
      <c r="C140" t="str">
        <v>Grants, Funds &amp; Contributions for Specific Purposes - Other Government Agencies - Jeevadhara</v>
      </c>
      <c r="D140">
        <v>0</v>
      </c>
      <c r="E140">
        <v>0</v>
      </c>
      <c r="F140">
        <f>D140-E140</f>
        <v>0</v>
      </c>
    </row>
    <row r="141">
      <c r="B141">
        <v>3203001</v>
      </c>
      <c r="C141" t="str">
        <v>Grants, Funds &amp; Contributions for Specific Purposes - Other Government Agencies - Jalanidhi</v>
      </c>
      <c r="D141">
        <v>0</v>
      </c>
      <c r="E141">
        <v>0</v>
      </c>
      <c r="F141">
        <f>D141-E141</f>
        <v>0</v>
      </c>
    </row>
    <row r="142">
      <c r="B142">
        <v>3203001</v>
      </c>
      <c r="C142" t="str">
        <v>Grants, Funds &amp; Contributions for Specific Purposes - Other Government Agencies - Total Sanitation</v>
      </c>
      <c r="D142">
        <v>0</v>
      </c>
      <c r="E142">
        <v>0</v>
      </c>
      <c r="F142">
        <f>D142-E142</f>
        <v>0</v>
      </c>
    </row>
    <row r="143">
      <c r="B143">
        <v>3203001</v>
      </c>
      <c r="C143" t="str">
        <v>Grants, Funds &amp; Contributions for Specific Purposes - Other Government Agencies</v>
      </c>
      <c r="D143">
        <v>0</v>
      </c>
      <c r="E143">
        <v>0</v>
      </c>
      <c r="F143">
        <f>D143-E143</f>
        <v>0</v>
      </c>
    </row>
    <row r="144">
      <c r="B144" t="str">
        <v>3203001 Total</v>
      </c>
      <c r="D144">
        <f>SUBTOTAL(9,D140:D143)</f>
        <v>0</v>
      </c>
      <c r="E144">
        <f>SUBTOTAL(9,E140:E143)</f>
        <v>0</v>
      </c>
      <c r="F144">
        <f>SUBTOTAL(9,F140:F143)</f>
        <v>0</v>
      </c>
    </row>
    <row r="145">
      <c r="B145">
        <v>3204001</v>
      </c>
      <c r="C145" t="str">
        <v>Grants, Funds &amp; Contributions for Specific Purposes - Financial Institutions- NABARD Assistance</v>
      </c>
      <c r="D145">
        <v>0</v>
      </c>
      <c r="E145">
        <v>0</v>
      </c>
      <c r="F145">
        <f>D145-E145</f>
        <v>0</v>
      </c>
    </row>
    <row r="146">
      <c r="B146">
        <v>3204001</v>
      </c>
      <c r="C146" t="str">
        <v>Grants, Funds &amp; Contributions for Specific Purposes - Other Financial Institutions</v>
      </c>
      <c r="D146">
        <v>0</v>
      </c>
      <c r="E146">
        <v>0</v>
      </c>
      <c r="F146">
        <f>D146-E146</f>
        <v>0</v>
      </c>
    </row>
    <row r="147">
      <c r="B147" t="str">
        <v>3204001 Total</v>
      </c>
      <c r="D147">
        <f>SUBTOTAL(9,D145:D146)</f>
        <v>0</v>
      </c>
      <c r="E147">
        <f>SUBTOTAL(9,E145:E146)</f>
        <v>0</v>
      </c>
      <c r="F147">
        <f>SUBTOTAL(9,F145:F146)</f>
        <v>0</v>
      </c>
    </row>
    <row r="148">
      <c r="B148">
        <v>3205001</v>
      </c>
      <c r="C148" t="str">
        <v>Grants, Funds &amp; Contributions for Specific Purposes - Welfare Bodies- Capital</v>
      </c>
      <c r="D148">
        <v>0</v>
      </c>
      <c r="E148">
        <v>0</v>
      </c>
      <c r="F148">
        <f>D148-E148</f>
        <v>0</v>
      </c>
    </row>
    <row r="149">
      <c r="B149" t="str">
        <v>3205001 Total</v>
      </c>
      <c r="D149">
        <f>SUBTOTAL(9,D148:D148)</f>
        <v>0</v>
      </c>
      <c r="E149">
        <f>SUBTOTAL(9,E148:E148)</f>
        <v>0</v>
      </c>
      <c r="F149">
        <f>SUBTOTAL(9,F148:F148)</f>
        <v>0</v>
      </c>
    </row>
    <row r="150">
      <c r="B150">
        <v>3206001</v>
      </c>
      <c r="C150" t="str">
        <v>Grants, Funds &amp; Contributions for Specific Purposes - International Organizations- Capital</v>
      </c>
      <c r="D150">
        <v>0</v>
      </c>
      <c r="E150">
        <v>0</v>
      </c>
      <c r="F150">
        <f>D150-E150</f>
        <v>0</v>
      </c>
    </row>
    <row r="151">
      <c r="B151" t="str">
        <v>3206001 Total</v>
      </c>
      <c r="D151">
        <f>SUBTOTAL(9,D150:D150)</f>
        <v>0</v>
      </c>
      <c r="E151">
        <f>SUBTOTAL(9,E150:E150)</f>
        <v>0</v>
      </c>
      <c r="F151">
        <f>SUBTOTAL(9,F150:F150)</f>
        <v>0</v>
      </c>
    </row>
    <row r="152">
      <c r="B152">
        <v>3207002</v>
      </c>
      <c r="C152" t="str">
        <v>Contributions for Joint Venture Projects (for Revenue Expenditure) - from Municipalities</v>
      </c>
      <c r="D152">
        <v>0</v>
      </c>
      <c r="E152">
        <f>D152</f>
        <v>0</v>
      </c>
      <c r="F152">
        <v>0</v>
      </c>
    </row>
    <row r="153">
      <c r="B153">
        <v>3207002</v>
      </c>
      <c r="C153" t="str">
        <v>Contributions for Joint Venture Projects (for Revenue Expenditure) - from Municipal Corporations</v>
      </c>
      <c r="D153">
        <v>0</v>
      </c>
      <c r="E153">
        <f>D153</f>
        <v>0</v>
      </c>
      <c r="F153">
        <v>0</v>
      </c>
    </row>
    <row r="154">
      <c r="B154">
        <v>3207002</v>
      </c>
      <c r="C154" t="str">
        <v>Contributions for Joint Venture Projects (for Revenue Expenditure) - from Village Panchayats</v>
      </c>
      <c r="D154">
        <v>0</v>
      </c>
      <c r="E154">
        <f>D154</f>
        <v>0</v>
      </c>
      <c r="F154">
        <v>0</v>
      </c>
    </row>
    <row r="155">
      <c r="B155">
        <v>3207002</v>
      </c>
      <c r="C155" t="str">
        <v>Contributions for Joint Venture Projects (for Revenue Expenditure) - from Block Panchayats</v>
      </c>
      <c r="D155">
        <v>0</v>
      </c>
      <c r="E155">
        <f>D155</f>
        <v>0</v>
      </c>
      <c r="F155">
        <v>0</v>
      </c>
    </row>
    <row r="156">
      <c r="B156">
        <v>3207002</v>
      </c>
      <c r="C156" t="str">
        <v>Contributions for Joint Venture Projects (for Revenue Expenditure) - from District Panchayats</v>
      </c>
      <c r="D156">
        <v>0</v>
      </c>
      <c r="E156">
        <f>D156</f>
        <v>0</v>
      </c>
      <c r="F156">
        <v>0</v>
      </c>
    </row>
    <row r="157">
      <c r="B157">
        <v>3207002</v>
      </c>
      <c r="C157" t="str">
        <v>Contributions for Joint Venture Projects (for Centrally Sponsored Scheme) - from Municipalities</v>
      </c>
      <c r="D157">
        <v>0</v>
      </c>
      <c r="E157">
        <v>0</v>
      </c>
      <c r="F157">
        <f>D157-E157</f>
        <v>0</v>
      </c>
    </row>
    <row r="158">
      <c r="B158">
        <v>3207002</v>
      </c>
      <c r="C158" t="str">
        <v>Contributions for Joint Venture Projects (for Centrally Sponsored Scheme) - from Municipal Corporations</v>
      </c>
      <c r="D158">
        <v>0</v>
      </c>
      <c r="E158">
        <v>0</v>
      </c>
      <c r="F158">
        <f>D158-E158</f>
        <v>0</v>
      </c>
    </row>
    <row r="159">
      <c r="B159">
        <v>3207002</v>
      </c>
      <c r="C159" t="str">
        <v>Contributions for Joint Venture Projects (for Centrally Sponsored Scheme) - from Village Panchayats</v>
      </c>
      <c r="D159">
        <v>0</v>
      </c>
      <c r="E159">
        <v>0</v>
      </c>
      <c r="F159">
        <f>D159-E159</f>
        <v>0</v>
      </c>
    </row>
    <row r="160">
      <c r="B160">
        <v>3207002</v>
      </c>
      <c r="C160" t="str">
        <v>Contributions for Joint Venture Projects (for Centrally Sponsored Scheme) - from Block Panchayats</v>
      </c>
      <c r="D160">
        <v>0</v>
      </c>
      <c r="E160">
        <v>0</v>
      </c>
      <c r="F160">
        <f>D160-E160</f>
        <v>0</v>
      </c>
    </row>
    <row r="161">
      <c r="B161">
        <v>3207002</v>
      </c>
      <c r="C161" t="str">
        <v>Contributions for Joint Venture Projects (for Centrally Sponsored Scheme) - from District Panchayats</v>
      </c>
      <c r="D161">
        <v>0</v>
      </c>
      <c r="E161">
        <v>0</v>
      </c>
      <c r="F161">
        <f>D161-E161</f>
        <v>0</v>
      </c>
    </row>
    <row r="162">
      <c r="B162" t="str">
        <v>3207002 Total</v>
      </c>
      <c r="D162">
        <f>SUBTOTAL(9,D152:D161)</f>
        <v>0</v>
      </c>
      <c r="E162">
        <f>SUBTOTAL(9,E152:E161)</f>
        <v>0</v>
      </c>
      <c r="F162">
        <f>SUBTOTAL(9,F152:F161)</f>
        <v>0</v>
      </c>
    </row>
    <row r="163">
      <c r="B163">
        <v>3207004</v>
      </c>
      <c r="C163" t="str">
        <v>Contributions for Other Specific Purposes (for Revenue Expenditure)- from Municipalities</v>
      </c>
      <c r="D163">
        <v>0</v>
      </c>
      <c r="E163">
        <v>0</v>
      </c>
      <c r="F163">
        <v>0</v>
      </c>
    </row>
    <row r="164">
      <c r="B164">
        <v>3207004</v>
      </c>
      <c r="C164" t="str">
        <v>Contributions for Other Specific Purposes (for Revenue Expenditure)- from Municipal Corporations</v>
      </c>
      <c r="D164">
        <v>0</v>
      </c>
      <c r="E164">
        <v>0</v>
      </c>
      <c r="F164">
        <v>0</v>
      </c>
    </row>
    <row r="165">
      <c r="B165">
        <v>3207004</v>
      </c>
      <c r="C165" t="str">
        <v>Contributions for Other Specific Purposes (for Revenue Expenditure)- from Village Panchayats</v>
      </c>
      <c r="D165">
        <v>0</v>
      </c>
      <c r="E165">
        <v>0</v>
      </c>
      <c r="F165">
        <v>0</v>
      </c>
    </row>
    <row r="166">
      <c r="B166">
        <v>3207004</v>
      </c>
      <c r="C166" t="str">
        <v>Contributions for Other Specific Purposes (for Revenue Expenditure)- from Block Panchayats</v>
      </c>
      <c r="D166">
        <v>0</v>
      </c>
      <c r="E166">
        <v>0</v>
      </c>
      <c r="F166">
        <v>0</v>
      </c>
    </row>
    <row r="167">
      <c r="B167">
        <v>3207004</v>
      </c>
      <c r="C167" t="str">
        <v>Contributions for Other Specific Purposes (for Revenue Expenditure)- from District Panchayats</v>
      </c>
      <c r="D167">
        <v>0</v>
      </c>
      <c r="E167">
        <v>0</v>
      </c>
      <c r="F167">
        <v>0</v>
      </c>
    </row>
    <row r="168">
      <c r="B168" t="str">
        <v>3207004 Total</v>
      </c>
      <c r="D168">
        <f>SUBTOTAL(9,D163:D167)</f>
        <v>0</v>
      </c>
      <c r="E168">
        <f>SUBTOTAL(9,E163:E167)</f>
        <v>0</v>
      </c>
      <c r="F168">
        <f>SUBTOTAL(9,F163:F167)</f>
        <v>0</v>
      </c>
    </row>
    <row r="169">
      <c r="B169">
        <v>3208001</v>
      </c>
      <c r="C169" t="str">
        <v>Beneficiary Contributions</v>
      </c>
      <c r="F169">
        <f>D169-E169</f>
        <v>0</v>
      </c>
    </row>
    <row r="170">
      <c r="B170">
        <v>3208001</v>
      </c>
      <c r="C170" t="str">
        <v xml:space="preserve">Other Grants, Funds &amp; Contributions for Specific Purposes - </v>
      </c>
      <c r="D170">
        <v>0</v>
      </c>
      <c r="E170">
        <v>0</v>
      </c>
      <c r="F170">
        <f>D170-E170</f>
        <v>0</v>
      </c>
    </row>
    <row r="171">
      <c r="B171" t="str">
        <v>3208001 Total</v>
      </c>
      <c r="D171">
        <f>SUBTOTAL(9,D169:D170)</f>
        <v>0</v>
      </c>
      <c r="E171">
        <f>SUBTOTAL(9,E169:E170)</f>
        <v>0</v>
      </c>
      <c r="F171">
        <f>SUBTOTAL(9,F169:F170)</f>
        <v>0</v>
      </c>
    </row>
    <row r="172">
      <c r="B172">
        <v>3209001</v>
      </c>
      <c r="C172" t="str">
        <v>Nirmal Puraskar</v>
      </c>
      <c r="D172">
        <v>0</v>
      </c>
      <c r="E172">
        <v>0</v>
      </c>
      <c r="F172">
        <f>D172-E172</f>
        <v>0</v>
      </c>
    </row>
    <row r="173">
      <c r="B173">
        <v>3209001</v>
      </c>
      <c r="C173" t="str">
        <v>Best Panchayat Award from Central Government</v>
      </c>
      <c r="D173">
        <v>0</v>
      </c>
      <c r="E173">
        <v>0</v>
      </c>
      <c r="F173">
        <f>D173-E173</f>
        <v>0</v>
      </c>
    </row>
    <row r="174">
      <c r="B174">
        <v>3209001</v>
      </c>
      <c r="C174" t="str">
        <v xml:space="preserve">Other Awards from Central Government </v>
      </c>
      <c r="D174">
        <v>0</v>
      </c>
      <c r="E174">
        <v>0</v>
      </c>
      <c r="F174">
        <f>D174-E174</f>
        <v>0</v>
      </c>
    </row>
    <row r="175">
      <c r="B175" t="str">
        <v>3209001 Total</v>
      </c>
      <c r="D175">
        <f>SUBTOTAL(9,D172:D174)</f>
        <v>0</v>
      </c>
      <c r="E175">
        <f>SUBTOTAL(9,E172:E174)</f>
        <v>0</v>
      </c>
      <c r="F175">
        <f>SUBTOTAL(9,F172:F174)</f>
        <v>0</v>
      </c>
    </row>
    <row r="176">
      <c r="B176">
        <v>3209002</v>
      </c>
      <c r="C176" t="str">
        <v>Best Panchayat Award from State Government-State Level</v>
      </c>
      <c r="D176">
        <v>0</v>
      </c>
      <c r="E176">
        <v>0</v>
      </c>
      <c r="F176">
        <f>D176-E176</f>
        <v>0</v>
      </c>
    </row>
    <row r="177">
      <c r="B177">
        <v>3209002</v>
      </c>
      <c r="C177" t="str">
        <v>Best Panchayat Award from State Government-District Level</v>
      </c>
      <c r="D177">
        <v>0</v>
      </c>
      <c r="E177">
        <v>0</v>
      </c>
      <c r="F177">
        <f>D177-E177</f>
        <v>0</v>
      </c>
    </row>
    <row r="178">
      <c r="B178">
        <v>3209002</v>
      </c>
      <c r="C178" t="str">
        <v xml:space="preserve">Other Awards from State Government </v>
      </c>
      <c r="D178">
        <v>0</v>
      </c>
      <c r="E178">
        <v>0</v>
      </c>
      <c r="F178">
        <f>D178-E178</f>
        <v>0</v>
      </c>
    </row>
    <row r="179">
      <c r="B179" t="str">
        <v>3209002 Total</v>
      </c>
      <c r="D179">
        <f>SUBTOTAL(9,D176:D178)</f>
        <v>0</v>
      </c>
      <c r="E179">
        <f>SUBTOTAL(9,E176:E178)</f>
        <v>0</v>
      </c>
      <c r="F179">
        <f>SUBTOTAL(9,F176:F178)</f>
        <v>0</v>
      </c>
    </row>
    <row r="180">
      <c r="B180">
        <v>3209003</v>
      </c>
      <c r="C180" t="str">
        <v>Other Awards and Honours</v>
      </c>
      <c r="D180">
        <v>0</v>
      </c>
      <c r="E180">
        <v>0</v>
      </c>
      <c r="F180">
        <f>D180-E180</f>
        <v>0</v>
      </c>
    </row>
    <row r="181">
      <c r="B181" t="str">
        <v>3209003 Total</v>
      </c>
      <c r="D181">
        <f>SUBTOTAL(9,D180:D180)</f>
        <v>0</v>
      </c>
      <c r="E181">
        <f>SUBTOTAL(9,E180:E180)</f>
        <v>0</v>
      </c>
      <c r="F181">
        <f>SUBTOTAL(9,F180:F180)</f>
        <v>0</v>
      </c>
    </row>
    <row r="182">
      <c r="B182" t="str">
        <v>Grand Total</v>
      </c>
      <c r="D182">
        <f>SUBTOTAL(9,D40:D180)</f>
        <v>0</v>
      </c>
      <c r="E182">
        <f>SUBTOTAL(9,E40:E180)</f>
        <v>0</v>
      </c>
      <c r="F182">
        <f>SUBTOTAL(9,F40:F180)</f>
        <v>0</v>
      </c>
    </row>
    <row r="184">
      <c r="B184" t="str">
        <v>TABLE-1</v>
      </c>
    </row>
    <row r="185" xml:space="preserve">
      <c r="B185" t="str" xml:space="preserve">
        <f xml:space="preserve"> Master!H15&amp;" സാമ്പത്തിക വര്‍ഷത്തെ പദ്ധതി ചെലവുകള്‍ക്കുള്ള വിഭവ സ്രോതസ്സുകള്‍ - " &amp; CHAR(10) &amp;"തനത് വരുമാനത്തില്‍ നിന്നുള്ള വകയിരുത്തല്‍ ഒഴികെ "</f>
        <v xml:space="preserve">2025-2026 സാമ്പത്തിക വര്‍ഷത്തെ പദ്ധതി ചെലവുകള്‍ക്കുള്ള വിഭവ സ്രോതസ്സുകള്‍ - 
തനത് വരുമാനത്തില്‍ നിന്നുള്ള വകയിരുത്തല്‍ ഒഴികെ </v>
      </c>
    </row>
    <row r="186">
      <c r="C186" t="str">
        <v>ഇനം</v>
      </c>
      <c r="D186" t="str">
        <v xml:space="preserve">ആകെ പ്രതീക്ഷിക്കുന്ന വരവ് </v>
      </c>
      <c r="E186" t="str">
        <v>ആകെ പ്രതീക്ഷിക്കുന്ന വരവില്‍ നിന്നും റവന്യു ചെലവിനു മാറ്റിവെക്കുന്നത്</v>
      </c>
      <c r="F186" t="str">
        <v>ആകെ പ്രതീക്ഷിക്കുന്ന വരവില്‍ നിന്നും മൂലധന  ചെലവിനു മാറ്റിവെക്കുന്നത്</v>
      </c>
    </row>
    <row r="187">
      <c r="B187">
        <v>3111001</v>
      </c>
      <c r="C187" t="str">
        <v>Special Funds-പ്രത്യേക ഫണ്ട്</v>
      </c>
      <c r="D187">
        <f>D9</f>
        <v>0</v>
      </c>
      <c r="E187">
        <f>E9</f>
        <v>0</v>
      </c>
      <c r="F187">
        <f>F9</f>
        <v>0</v>
      </c>
    </row>
    <row r="188">
      <c r="B188">
        <v>3112001</v>
      </c>
      <c r="C188" t="str">
        <v xml:space="preserve">Development Fund for Transfer to Other LSGIs for Joint Venture Project - for Capital Expenditure-സംയോജിത പദ്ധതികള്‍ക്കുള്ള വികസന ഫണ്ട് വിഹിതം-മൂലധന  ചെലവുകള്‍ക്ക്‌ </v>
      </c>
      <c r="D188">
        <f>D15</f>
        <v>0</v>
      </c>
      <c r="E188">
        <f>E15</f>
        <v>0</v>
      </c>
      <c r="F188">
        <f>F15</f>
        <v>0</v>
      </c>
    </row>
    <row r="189">
      <c r="B189">
        <v>3112002</v>
      </c>
      <c r="C189" t="str">
        <v xml:space="preserve">Development Fund for Transfer to Other LSGIs for Joint Venture Project - for Revenue Expenditure -സംയോജിത പദ്ധതികള്‍ക്കുള്ള വികസന ഫണ്ട് വിഹിതം-റവന്യു ചെലവുകള്‍ക്ക്‌ </v>
      </c>
      <c r="D189">
        <f>D21</f>
        <v>0</v>
      </c>
      <c r="E189">
        <f>E21</f>
        <v>0</v>
      </c>
      <c r="F189">
        <f>F21</f>
        <v>0</v>
      </c>
    </row>
    <row r="190">
      <c r="B190">
        <v>3112003</v>
      </c>
      <c r="C190" t="str">
        <v xml:space="preserve">Development Fund for Transfer to Other LSGIs for Other Specific Purposes - for Capital Expenditure-പ്രത്യേക  പദ്ധതികള്‍ക്കുള്ള വികസന ഫണ്ട് വിഹിതം-മൂലധന ചെലവുകള്‍ക്ക്‌ </v>
      </c>
      <c r="D190">
        <f>D27</f>
        <v>0</v>
      </c>
      <c r="E190">
        <f>E27</f>
        <v>0</v>
      </c>
      <c r="F190">
        <f>F27</f>
        <v>0</v>
      </c>
    </row>
    <row r="191">
      <c r="B191">
        <v>3112004</v>
      </c>
      <c r="C191" t="str">
        <v xml:space="preserve">Development Fund for Transfer to Other LSGIs for Other Specific Purposes - for Revenue Expenditure-പ്രത്യേക  പദ്ധതികള്‍ക്കുള്ള വികസന ഫണ്ട് വിഹിതം-റവന്യു ചെലവുകള്‍ക്ക്‌ </v>
      </c>
      <c r="D191">
        <f>D33</f>
        <v>0</v>
      </c>
      <c r="E191">
        <f>E33</f>
        <v>0</v>
      </c>
      <c r="F191">
        <f>F33</f>
        <v>0</v>
      </c>
    </row>
    <row r="192">
      <c r="B192">
        <v>3117101</v>
      </c>
      <c r="C192" t="str">
        <v xml:space="preserve"> Trust or Agency Funds-ട്രസ്റ്റ്/ഏജന്‍സി ഫണ്ടുകള്‍</v>
      </c>
      <c r="D192">
        <f>D36</f>
        <v>0</v>
      </c>
      <c r="E192">
        <f>E36</f>
        <v>0</v>
      </c>
      <c r="F192">
        <f>F36</f>
        <v>0</v>
      </c>
    </row>
    <row r="193">
      <c r="B193">
        <v>3121001</v>
      </c>
      <c r="C193" t="str">
        <v>capital contribution-</v>
      </c>
      <c r="D193">
        <f>D39</f>
        <v>0</v>
      </c>
      <c r="E193">
        <f>E39</f>
        <v>0</v>
      </c>
      <c r="F193">
        <f>F39</f>
        <v>0</v>
      </c>
    </row>
    <row r="194">
      <c r="B194">
        <v>3207001</v>
      </c>
      <c r="C194" t="str">
        <v>Contributions for Joint Venture Projects (for Capital Expenditure) -</v>
      </c>
      <c r="D194">
        <f>D45</f>
        <v>0</v>
      </c>
      <c r="E194">
        <f>E45</f>
        <v>0</v>
      </c>
      <c r="F194">
        <f>F45</f>
        <v>0</v>
      </c>
    </row>
    <row r="195">
      <c r="B195">
        <v>3207003</v>
      </c>
      <c r="C195" t="str">
        <v xml:space="preserve">Contributions for Other Specific Purposes (for Revenue Expenditure)-പ്രത്യേക ഉദേശ പദ്ധതികള്‍ക്കുള്ള വിഹിതം(റവന്യു ചെലവുകള്‍ക്ക്‌) </v>
      </c>
      <c r="D195">
        <f>D51</f>
        <v>0</v>
      </c>
      <c r="E195">
        <f>E51</f>
        <v>0</v>
      </c>
      <c r="F195">
        <f>F51</f>
        <v>0</v>
      </c>
    </row>
    <row r="196">
      <c r="B196">
        <v>3201001</v>
      </c>
      <c r="C196" t="str">
        <v xml:space="preserve">Grants, Funds &amp; Contributions for Specific Purposes -centrally sponsored  Schemes-കേന്ദ്രാവിഷ്കൃത പദ്ധതികള്‍ക്ക്  വേണ്ടിയുള്ള ഗ്രാന്റുകളും ഫണ്ടുകളും വിഹിതങ്ങളും </v>
      </c>
      <c r="D196">
        <f>D81</f>
        <v>0</v>
      </c>
      <c r="E196">
        <f>E81</f>
        <v>0</v>
      </c>
      <c r="F196">
        <f>F81</f>
        <v>0</v>
      </c>
    </row>
    <row r="197">
      <c r="B197">
        <v>3201002</v>
      </c>
      <c r="C197" t="str">
        <v xml:space="preserve">Grants, Funds &amp; Contributions for Specific Purposes - Other Central Government Grants -  കേന്ദ്ര സര്‍ക്കാരില്‍ നിന്നുള്ള ഗ്രാന്റുകളും ഫണ്ടുകളും വിഹിതങ്ങളും--പ്രത്യേക  പദ്ധതികള്‍ക്കുള്ളത് </v>
      </c>
      <c r="D197">
        <f>D87</f>
        <v>0</v>
      </c>
      <c r="E197">
        <f>E87</f>
        <v>0</v>
      </c>
      <c r="F197">
        <f>F87</f>
        <v>0</v>
      </c>
    </row>
    <row r="198">
      <c r="B198">
        <v>3202001</v>
      </c>
      <c r="C198" t="str">
        <v>Development Fund-വികസന ഫണ്ട്</v>
      </c>
      <c r="D198">
        <f>D97</f>
        <v>0</v>
      </c>
      <c r="E198">
        <f>E97</f>
        <v>0</v>
      </c>
      <c r="F198">
        <f>F97</f>
        <v>0</v>
      </c>
    </row>
    <row r="199">
      <c r="B199">
        <v>3202002</v>
      </c>
      <c r="C199" t="str">
        <v xml:space="preserve">Fund for Transferred Institutions -ഘടക സ്ഥാപനങ്ങള്‍ക്ക്  വേണ്ടിയുള്ള പ്രത്യേക ഫണ്ടുകള്‍  </v>
      </c>
      <c r="D199">
        <f>D114</f>
        <v>0</v>
      </c>
      <c r="E199">
        <f>E114</f>
        <v>0</v>
      </c>
      <c r="F199">
        <f>F114</f>
        <v>0</v>
      </c>
    </row>
    <row r="200">
      <c r="B200">
        <v>3202003</v>
      </c>
      <c r="C200" t="str">
        <v xml:space="preserve">Grants, Funds &amp; Contributions for Specific Purposes - Other than Development Fund and State Sponsored Scheme Funds - Other purposes-വികസന ഫണ്ടുംസംസ്ഥാനാവിഷ്കൃത ഫണ്ടും ഒഴികെ മറ്റ് ആവശ്യങ്ങള്‍ക്കുള്ള   ഗ്രാന്റുകളും ഫണ്ടുകളും വിഹിതങ്ങളും </v>
      </c>
      <c r="D200">
        <f>D139</f>
        <v>0</v>
      </c>
      <c r="E200">
        <f>E139</f>
        <v>0</v>
      </c>
      <c r="F200">
        <f>F139</f>
        <v>0</v>
      </c>
    </row>
    <row r="201">
      <c r="B201">
        <v>3203001</v>
      </c>
      <c r="C201" t="str">
        <v xml:space="preserve">Grants, Funds &amp; Contributions for Specific Purposes - Other Government Agencies  മറ്റ് സര്‍ക്കാര്‍ ഏജന്‍സികളില്‍ നിന്നുള്ള ഗ്രാന്റുകളും ഫണ്ടുകളും വിഹിതങ്ങളും </v>
      </c>
      <c r="D201">
        <f>D144</f>
        <v>0</v>
      </c>
      <c r="E201">
        <f>E144</f>
        <v>0</v>
      </c>
      <c r="F201">
        <f>F144</f>
        <v>0</v>
      </c>
    </row>
    <row r="202">
      <c r="B202">
        <v>3204001</v>
      </c>
      <c r="C202" t="str">
        <v xml:space="preserve">Grants, Funds &amp; Contributions for Specific Purposes -  Financial Institutions -  ധനകാര്യ സ്ഥാപനങ്ങളില്‍ നിന്നുള്ള ഗ്രാന്റുകളും ഫണ്ടുകളും വിഹിതങ്ങളും </v>
      </c>
      <c r="D202">
        <f>D147</f>
        <v>0</v>
      </c>
      <c r="E202">
        <f>E147</f>
        <v>0</v>
      </c>
      <c r="F202">
        <f>F147</f>
        <v>0</v>
      </c>
    </row>
    <row r="203">
      <c r="B203">
        <v>3205001</v>
      </c>
      <c r="C203" t="str">
        <v xml:space="preserve">Grants, Funds &amp; Contributions for Specific Purposes - Welfare Bodies- ഗ്രാന്റുകളും ഫണ്ടുകളും വിഹിതങ്ങളും  </v>
      </c>
      <c r="D203">
        <f>D149</f>
        <v>0</v>
      </c>
      <c r="E203">
        <f>E149</f>
        <v>0</v>
      </c>
      <c r="F203">
        <f>F149</f>
        <v>0</v>
      </c>
    </row>
    <row r="204">
      <c r="B204">
        <v>3206001</v>
      </c>
      <c r="C204" t="str">
        <v xml:space="preserve">Grants, Funds &amp; Contributions for Specific Purposes - International Organizations-അന്തര്‍ദേശീയ സ്ഥാപനങ്ങളില്‍ നിന്നുള്ള ഗ്രാന്റുകളും ഫണ്ടുകളും വിഹിതങ്ങളും </v>
      </c>
      <c r="D204">
        <f>D151</f>
        <v>0</v>
      </c>
      <c r="E204">
        <f>E151</f>
        <v>0</v>
      </c>
      <c r="F204">
        <f>F151</f>
        <v>0</v>
      </c>
    </row>
    <row r="205">
      <c r="B205">
        <v>3207002</v>
      </c>
      <c r="C205" t="str">
        <v>Contributions for Joint Venture Projects (for Centrally Sponsored Scheme) -സംയോജിത പദ്ധതികള്‍ക്കുള്ള കേന്ദ്രാവിഷ്കൃത ഫണ്ട് വിഹിതം-</v>
      </c>
      <c r="D205">
        <f>D162</f>
        <v>0</v>
      </c>
      <c r="E205">
        <f>E162</f>
        <v>0</v>
      </c>
      <c r="F205">
        <f>F162</f>
        <v>0</v>
      </c>
    </row>
    <row r="206">
      <c r="B206">
        <v>3207004</v>
      </c>
      <c r="C206" t="str">
        <v xml:space="preserve">Contributions for Other Specific Purposes (for Revenue Expenditure)-പ്രത്യേക ഉദേശ പദ്ധതികള്‍ക്കുള്ള വിഹിതം(റവന്യു ചെലവുകള്‍ക്ക്‌) </v>
      </c>
      <c r="D206">
        <f>D168</f>
        <v>0</v>
      </c>
      <c r="E206">
        <f>E168</f>
        <v>0</v>
      </c>
      <c r="F206">
        <f>F168</f>
        <v>0</v>
      </c>
    </row>
    <row r="207">
      <c r="B207">
        <v>3208001</v>
      </c>
      <c r="C207" t="str">
        <v xml:space="preserve">Other Grants, Funds &amp; Contributions for Specific Purposes -others- മറ്റ് പ്രത്യേക ഉദേശ പദ്ധതികള്‍ക്കുള്ള ഗ്രാന്റുകളും ഫണ്ടുകളും വിഹിതങ്ങളും </v>
      </c>
      <c r="D207">
        <f>D171</f>
        <v>0</v>
      </c>
      <c r="E207">
        <f>E171</f>
        <v>0</v>
      </c>
      <c r="F207">
        <f>F171</f>
        <v>0</v>
      </c>
    </row>
    <row r="208">
      <c r="B208">
        <v>3209001</v>
      </c>
      <c r="C208" t="str">
        <v xml:space="preserve"> Awards from Central Government -കേന്ദ്ര സര്‍ക്കാരില്‍ നിന്നുള്ള അവാര്‍ഡ് സംഖ്യ </v>
      </c>
      <c r="D208">
        <f>D175</f>
        <v>0</v>
      </c>
      <c r="E208">
        <f>E175</f>
        <v>0</v>
      </c>
      <c r="F208">
        <f>F175</f>
        <v>0</v>
      </c>
    </row>
    <row r="209">
      <c r="B209">
        <v>3209002</v>
      </c>
      <c r="C209" t="str">
        <v xml:space="preserve"> Awards from State Government --സംസ്ഥാന സര്‍ക്കാരില്‍ നിന്നുള്ള അവാര്‍ഡ് സംഖ്യ </v>
      </c>
      <c r="D209">
        <f>D179</f>
        <v>0</v>
      </c>
      <c r="E209">
        <f>E179</f>
        <v>0</v>
      </c>
      <c r="F209">
        <f>F179</f>
        <v>0</v>
      </c>
    </row>
    <row r="210">
      <c r="B210">
        <v>3209003</v>
      </c>
      <c r="C210" t="str">
        <v>Other Awards and Honours-മറ്റ് അവാര്‍ഡുകളും ബഹുമതികളും</v>
      </c>
      <c r="D210">
        <f>D181</f>
        <v>0</v>
      </c>
      <c r="E210">
        <f>E181</f>
        <v>0</v>
      </c>
      <c r="F210">
        <f>F181</f>
        <v>0</v>
      </c>
    </row>
    <row r="211">
      <c r="B211" t="str">
        <f>B182</f>
        <v>Grand Total</v>
      </c>
      <c r="C211">
        <f>C182</f>
        <v>0</v>
      </c>
      <c r="D211">
        <f>SUM(D187:D210)</f>
        <v>0</v>
      </c>
      <c r="E211">
        <f>SUM(E187:E210)</f>
        <v>0</v>
      </c>
      <c r="F211">
        <f>SUM(F187:F210)</f>
        <v>0</v>
      </c>
    </row>
  </sheetData>
  <mergeCells count="4">
    <mergeCell ref="B3:F3"/>
    <mergeCell ref="B4:F4"/>
    <mergeCell ref="B184:F184"/>
    <mergeCell ref="B185:F185"/>
  </mergeCells>
  <pageMargins left="0.48" right="0.7086614173228347" top="0.7480314960629921" bottom="0.7480314960629921" header="0.31496062992125984" footer="0.31496062992125984"/>
  <ignoredErrors>
    <ignoredError numberStoredAsText="1" sqref="B2:F211"/>
  </ignoredErrors>
</worksheet>
</file>

<file path=xl/worksheets/sheet16.xml><?xml version="1.0" encoding="utf-8"?>
<worksheet xmlns="http://schemas.openxmlformats.org/spreadsheetml/2006/main" xmlns:r="http://schemas.openxmlformats.org/officeDocument/2006/relationships">
  <dimension ref="B2:D280"/>
  <sheetViews>
    <sheetView workbookViewId="0" rightToLeft="0"/>
  </sheetViews>
  <sheetData>
    <row r="2">
      <c r="B2" t="str">
        <v>HEAD CODE</v>
      </c>
      <c r="C2" t="str">
        <v>PARTICULARS (ഇനവിവരം)</v>
      </c>
      <c r="D2" t="str">
        <f>Master!H15&amp;"-ല്‍ ചെലവ് ചെയ്യണമെന്ന് പ്രതീക്ഷിക്കുന്ന സംഖ്യ"</f>
        <v>2025-2026-ല്‍ ചെലവ് ചെയ്യണമെന്ന് പ്രതീക്ഷിക്കുന്ന സംഖ്യ</v>
      </c>
    </row>
    <row r="3">
      <c r="B3">
        <v>250</v>
      </c>
      <c r="C3" t="str">
        <v>Decentralised Plan Programme - Productive Sector</v>
      </c>
      <c r="D3" t="str">
        <f>Master!H15&amp;"-ല്‍ ചെലവ് ചെയ്യണമെന്ന് പ്രതീക്ഷിക്കുന്ന സംഖ്യ"</f>
        <v>2025-2026-ല്‍ ചെലവ് ചെയ്യണമെന്ന് പ്രതീക്ഷിക്കുന്ന സംഖ്യ</v>
      </c>
    </row>
    <row r="4">
      <c r="B4">
        <v>2501001</v>
      </c>
      <c r="C4" t="str">
        <v>Agriculture and Related Sectors - Paddy-കൃഷിയും  അനുബന്ധ മേഖലകളും  -നെല്‍കൃഷി</v>
      </c>
    </row>
    <row r="5">
      <c r="B5">
        <v>2501002</v>
      </c>
      <c r="C5" t="str">
        <v>Agriculture and Related Sectors -  Other crops-കൃഷിയും  അനുബന്ധ മേഖലകളും-  മറ്റ് വിളകള്‍</v>
      </c>
    </row>
    <row r="6">
      <c r="B6">
        <v>2501003</v>
      </c>
      <c r="C6" t="str">
        <v>Agricultural Development Programs-മറ്റ് കാര്‍ഷിക വികസന പരിപാടികള്‍</v>
      </c>
    </row>
    <row r="7">
      <c r="B7">
        <v>2501004</v>
      </c>
      <c r="C7" t="str">
        <v>Agriculture and Related Sectors - Animal husbandry -കൃഷിയും  അനുബന്ധ മേഖലകളും-മൃഗ സംരക്ഷണം</v>
      </c>
      <c r="D7">
        <v>0</v>
      </c>
    </row>
    <row r="8">
      <c r="B8">
        <v>2501005</v>
      </c>
      <c r="C8" t="str">
        <v>Agriculture and Related Sectors - Dairy development-കൃഷിയും  അനുബന്ധ മേഖലകളും-ക്ഷീര വികസനം</v>
      </c>
      <c r="D8">
        <v>0</v>
      </c>
    </row>
    <row r="9">
      <c r="B9">
        <v>2501006</v>
      </c>
      <c r="C9" t="str">
        <v>Agriculture and Related Sectors - Fisheries-കൃഷിയും  അനുബന്ധ മേഖലകളും-മത്സ്യ ബന്ധനം</v>
      </c>
      <c r="D9">
        <v>0</v>
      </c>
    </row>
    <row r="10">
      <c r="B10">
        <v>2501007</v>
      </c>
      <c r="C10" t="str">
        <v>Agriculture and Related Sectors - Afforestation-കൃഷിയും  അനുബന്ധ മേഖലകളും-വനവല്‍ക്കരണം</v>
      </c>
      <c r="D10">
        <v>0</v>
      </c>
    </row>
    <row r="11">
      <c r="B11">
        <v>2501008</v>
      </c>
      <c r="C11" t="str">
        <v>Agriculture and Related Sectors - Watershed Management-കൃഷിയും  അനുബന്ധ മേഖലകളും-നീര്‍ത്തട വികസനം</v>
      </c>
      <c r="D11">
        <v>0</v>
      </c>
    </row>
    <row r="12">
      <c r="B12">
        <v>2501009</v>
      </c>
      <c r="C12" t="str">
        <v>Agriculture and Related Sectors - Coconut-കൃഷിയും  അനുബന്ധ മേഖലകളും-തെങ്ങ് കൃഷി</v>
      </c>
    </row>
    <row r="13">
      <c r="B13">
        <v>2501010</v>
      </c>
      <c r="C13" t="str">
        <v>Agriculture and Related Sectors - Areacanut-കൃഷിയും  അനുബന്ധ മേഖലകളും-അടയ്ക്ക കൃഷി</v>
      </c>
    </row>
    <row r="14">
      <c r="B14">
        <v>2501011</v>
      </c>
      <c r="C14" t="str">
        <v>Agriculture and Related Sectors - Vegetables-കൃഷിയും  അനുബന്ധ മേഖലകളും-പച്ചക്കറി</v>
      </c>
    </row>
    <row r="15">
      <c r="B15">
        <v>2501012</v>
      </c>
      <c r="C15" t="str">
        <v>Agriculture and Related Sectors - Plantain-കൃഷിയും  അനുബന്ധ മേഖലകളും-വാഴ</v>
      </c>
    </row>
    <row r="16">
      <c r="B16">
        <v>2501013</v>
      </c>
      <c r="C16" t="str">
        <v>Agriculture and Related Sectors -Tuber Crops-കൃഷിയും  അനുബന്ധ മേഖലകളും-കിഴങ്ങ് വിളകള്‍</v>
      </c>
    </row>
    <row r="17">
      <c r="B17">
        <v>2501014</v>
      </c>
      <c r="C17" t="str">
        <v xml:space="preserve">Agriculture and Related Sectors -Horticulture-കൃഷിയും  അനുബന്ധ മേഖലകളും- </v>
      </c>
      <c r="D17">
        <v>0</v>
      </c>
    </row>
    <row r="18">
      <c r="B18">
        <v>2501015</v>
      </c>
      <c r="C18" t="str">
        <v>Agriculture and Related Sectors -Medicinal Herbs-കൃഷിയും  അനുബന്ധ മേഖലകളും-ഔഷധ സസ്യങ്ങള്‍</v>
      </c>
    </row>
    <row r="19">
      <c r="B19">
        <v>2501016</v>
      </c>
      <c r="C19" t="str">
        <v>Agriculture and Related Sectors -Mushrooms-കൃഷിയും  അനുബന്ധ മേഖലകളും-കൂണ്‍ കൃഷി</v>
      </c>
    </row>
    <row r="20">
      <c r="B20">
        <v>2501017</v>
      </c>
      <c r="C20" t="str">
        <v>Agriculture and Related Sectors -Floriculture-കൃഷിയും  അനുബന്ധ മേഖലകളും</v>
      </c>
      <c r="D20">
        <v>0</v>
      </c>
    </row>
    <row r="21">
      <c r="B21">
        <v>2501018</v>
      </c>
      <c r="C21" t="str">
        <v>Agriculture and Related Sectors -Ginger-കൃഷിയും  അനുബന്ധ മേഖലകളും-ഇഞ്ചി</v>
      </c>
      <c r="D21">
        <v>0</v>
      </c>
    </row>
    <row r="22">
      <c r="B22">
        <v>2501019</v>
      </c>
      <c r="C22" t="str">
        <v>Agriculture and Related Sectors -Pepper-കൃഷിയും  അനുബന്ധ മേഖലകളും-കുരുമുളക്</v>
      </c>
    </row>
    <row r="23">
      <c r="B23">
        <v>2501020</v>
      </c>
      <c r="C23" t="str">
        <v>Agriculture and Related Sectors -Vetal-കൃഷിയും  അനുബന്ധ മേഖലകളും-വെറ്റില</v>
      </c>
      <c r="D23">
        <v>0</v>
      </c>
    </row>
    <row r="24">
      <c r="B24">
        <v>2501021</v>
      </c>
      <c r="C24" t="str">
        <v>Agriculture and Related Sectors - Mulberry-കൃഷിയും  അനുബന്ധ മേഖലകളും-മള്‍ബറി</v>
      </c>
      <c r="D24">
        <v>0</v>
      </c>
    </row>
    <row r="25">
      <c r="B25">
        <v>2501022</v>
      </c>
      <c r="C25" t="str">
        <v>Agriculture and Related Sectors - Cashew nuts-കൃഷിയും  അനുബന്ധ മേഖലകളും-കശുവണ്ടി</v>
      </c>
      <c r="D25">
        <v>0</v>
      </c>
    </row>
    <row r="26">
      <c r="B26">
        <v>2501023</v>
      </c>
      <c r="C26" t="str">
        <v>Agriculture and Related Sectors - Apiculture-കൃഷിയും  അനുബന്ധ മേഖലകളും</v>
      </c>
      <c r="D26">
        <v>0</v>
      </c>
    </row>
    <row r="27">
      <c r="B27">
        <v>2501024</v>
      </c>
      <c r="C27" t="str">
        <v>Agriculture and Related Sectors -   Integrator Crop Protection-കൃഷിയും  അനുബന്ധ മേഖലകളുംസംയോജിത വിള സംരക്ഷണം</v>
      </c>
    </row>
    <row r="28">
      <c r="B28">
        <v>2501025</v>
      </c>
      <c r="C28" t="str">
        <v>Agriculture and Related Sectors - Infrastructure-കൃഷിയും  അനുബന്ധ മേഖലകളും</v>
      </c>
      <c r="D28">
        <v>0</v>
      </c>
    </row>
    <row r="29">
      <c r="B29">
        <v>2501026</v>
      </c>
      <c r="C29" t="str">
        <v>Agriculture and Related Sectors -   Agriculture Related Facilities-കൃഷിയും  അനുബന്ധ മേഖലകളും-അനുബന്ധ സൌകര്യങ്ങള്‍</v>
      </c>
    </row>
    <row r="30">
      <c r="B30">
        <v>2501027</v>
      </c>
      <c r="C30" t="str">
        <v>Agriculture and Related Sectors -   Value addition of Produce-കൃഷിയും  അനുബന്ധ മേഖലകളും</v>
      </c>
      <c r="D30">
        <v>0</v>
      </c>
    </row>
    <row r="31">
      <c r="B31">
        <v>2501028</v>
      </c>
      <c r="C31" t="str">
        <v>Agriculture and Related Sectors -  Marketing-കൃഷിയും  അനുബന്ധ മേഖലകളും-ക്കര്ഷിക വിപണനം</v>
      </c>
    </row>
    <row r="32">
      <c r="B32">
        <v>2501029</v>
      </c>
      <c r="C32" t="str">
        <v>Lease Farming By SC/ST-പാട്ടകൃഷി-(പട്ടിക ജാതി/വര്‍ഗം)</v>
      </c>
      <c r="D32">
        <v>0</v>
      </c>
    </row>
    <row r="33">
      <c r="B33">
        <v>2501030</v>
      </c>
      <c r="C33" t="str">
        <v>Revolving Fund-റിവോള്‍വിംഗ് ഫണ്ട്</v>
      </c>
    </row>
    <row r="34">
      <c r="B34">
        <v>2501031</v>
      </c>
      <c r="C34" t="str">
        <v>Animal Husbandry -Cow-മൃഗ സംരക്ഷണം-പശു വളര്‍ത്തല്‍</v>
      </c>
    </row>
    <row r="35">
      <c r="B35">
        <v>2501032</v>
      </c>
      <c r="C35" t="str">
        <v>Animal Husbandry -Goat-മൃഗ സംരക്ഷണം-ആട് വളര്‍ത്തല്‍</v>
      </c>
    </row>
    <row r="36">
      <c r="B36">
        <v>2501033</v>
      </c>
      <c r="C36" t="str">
        <v>Animal Husbandry -Buffalo-മൃഗ സംരക്ഷണം-എരുമ വളര്‍ത്തല്‍</v>
      </c>
    </row>
    <row r="37">
      <c r="B37">
        <v>2501034</v>
      </c>
      <c r="C37" t="str">
        <v>Animal Husbandry -Calf-മൃഗ സംരക്ഷണം-കന്നുകുട്ടി പരിപാലനം</v>
      </c>
    </row>
    <row r="38">
      <c r="B38">
        <v>2501035</v>
      </c>
      <c r="C38" t="str">
        <v xml:space="preserve">Animal Husbandry -Poultry- മൃഗ സംരക്ഷണം-മുട്ട കോഴി/താറാവ് വളര്‍ത്തല്‍ </v>
      </c>
    </row>
    <row r="39">
      <c r="B39">
        <v>2501036</v>
      </c>
      <c r="C39" t="str">
        <v>Animal Husbandry -Broiler-മൃഗ സംരക്ഷണം-ഇറച്ചികോഴി വളര്‍ത്തല്‍</v>
      </c>
      <c r="D39">
        <v>0</v>
      </c>
    </row>
    <row r="40">
      <c r="B40">
        <v>2501037</v>
      </c>
      <c r="C40" t="str">
        <v>Animal Husbandry -Duck-മൃഗ സംരക്ഷണം-താറാവ് കൃഷി</v>
      </c>
      <c r="D40">
        <v>0</v>
      </c>
    </row>
    <row r="41">
      <c r="B41">
        <v>2501038</v>
      </c>
      <c r="C41" t="str">
        <v>Animal Husbandry -Pig-മൃഗ സംരക്ഷണം-പന്നി വളര്‍ത്തല്‍</v>
      </c>
      <c r="D41">
        <v>0</v>
      </c>
    </row>
    <row r="42">
      <c r="B42">
        <v>2501039</v>
      </c>
      <c r="C42" t="str">
        <v>Animal Husbandry -Infrastructure-മൃഗസംരക്ഷണം-പശ്ചാത്തല സൌകര്യങ്ങള്‍</v>
      </c>
    </row>
    <row r="43">
      <c r="B43">
        <v>2501040</v>
      </c>
      <c r="C43" t="str">
        <v>Animal Husbandry -Disease Control-മൃഗ സംരക്ഷണം-രോഗ നിയന്ത്രണം</v>
      </c>
    </row>
    <row r="44">
      <c r="B44">
        <v>2501041</v>
      </c>
      <c r="C44" t="str">
        <v>Animal Husbandry -Related Facility-മൃഗ സംരക്ഷണം-അനുബന്ധ സൌകര്യങ്ങള്‍</v>
      </c>
    </row>
    <row r="45">
      <c r="B45">
        <v>2501042</v>
      </c>
      <c r="C45" t="str">
        <v>Animal Husbandry -Marketing-മൃഗ സംരക്ഷണം-വിപണനം</v>
      </c>
      <c r="D45">
        <v>0</v>
      </c>
    </row>
    <row r="46">
      <c r="B46">
        <v>2501043</v>
      </c>
      <c r="C46" t="str">
        <v xml:space="preserve">Animal Husbandry -Quail-മൃഗ സംരക്ഷണം-കാട </v>
      </c>
      <c r="D46">
        <v>0</v>
      </c>
    </row>
    <row r="47">
      <c r="B47">
        <v>2501044</v>
      </c>
      <c r="C47" t="str">
        <v>Animal Husbandry -Rabbit-മൃഗ സംരക്ഷണം-മുയല്‍</v>
      </c>
    </row>
    <row r="48">
      <c r="B48">
        <v>2501045</v>
      </c>
      <c r="C48" t="str">
        <v>Dairy Development  -Fodder Grass-ക്ഷീര വികസനം-തീറ്റപ്പുല്‍ കൃഷി</v>
      </c>
    </row>
    <row r="49">
      <c r="B49">
        <v>2501046</v>
      </c>
      <c r="C49" t="str">
        <v>Dairy Development  -Storage and Marketing-ക്ഷീര വികസനം-സംഭരണവും വിപണനവും</v>
      </c>
      <c r="D49">
        <v>0</v>
      </c>
    </row>
    <row r="50">
      <c r="B50">
        <v>2501047</v>
      </c>
      <c r="C50" t="str">
        <v>Dairy Development  -Machinary and Equipment-ക്ഷീര വികസനം-യന്ത്രങ്ങളും ഉപകരണങ്ങളും</v>
      </c>
      <c r="D50">
        <v>0</v>
      </c>
    </row>
    <row r="51">
      <c r="B51">
        <v>2501048</v>
      </c>
      <c r="C51" t="str">
        <v>Dairy Development  -Infrastructure-ക്ഷീര വികസനം-പശ്ചാത്തല സൌകര്യങ്ങള്‍</v>
      </c>
      <c r="D51">
        <v>0</v>
      </c>
    </row>
    <row r="52">
      <c r="B52">
        <v>2501049</v>
      </c>
      <c r="C52" t="str">
        <v>FreshWater -Pisciculture-ശുദ്ധജല മത്സ്യ കൃഷി</v>
      </c>
    </row>
    <row r="53">
      <c r="B53">
        <v>2501050</v>
      </c>
      <c r="C53" t="str">
        <v>BrakishWater -Pisciculture- ഓരുജല മല്‍സ്യ കൃഷി</v>
      </c>
      <c r="D53">
        <v>0</v>
      </c>
    </row>
    <row r="54">
      <c r="B54">
        <v>2501051</v>
      </c>
      <c r="C54" t="str">
        <v>Marine -Pisciculture-കടല്‍ മത്സ്യ കൃഷി</v>
      </c>
      <c r="D54">
        <v>0</v>
      </c>
    </row>
    <row r="55">
      <c r="B55">
        <v>2501052</v>
      </c>
      <c r="C55" t="str">
        <v>Inland -Pisciculture-ഉള്‍നാടന്‍ മത്സ്യ കൃഷി</v>
      </c>
      <c r="D55">
        <v>0</v>
      </c>
    </row>
    <row r="56">
      <c r="B56">
        <v>2501053</v>
      </c>
      <c r="C56" t="str">
        <v>Prawn Farming -Pisciculture-ചെമ്മീന്‍ കൃഷി</v>
      </c>
      <c r="D56">
        <v>0</v>
      </c>
    </row>
    <row r="57">
      <c r="B57">
        <v>2501054</v>
      </c>
      <c r="C57" t="str">
        <v>Oyster Farming -Pisciculture- മുത്തുച്ചിപ്പി കൃഷി</v>
      </c>
      <c r="D57">
        <v>0</v>
      </c>
    </row>
    <row r="58">
      <c r="B58">
        <v>2501055</v>
      </c>
      <c r="C58" t="str">
        <v>Seabass Farming -Pisciculture-മത്സ്യകൃഷി</v>
      </c>
      <c r="D58">
        <v>0</v>
      </c>
    </row>
    <row r="59">
      <c r="B59">
        <v>2501056</v>
      </c>
      <c r="C59" t="str">
        <v>Crab Farming -Pisciculture-ഞണ്ട് കൃഷി</v>
      </c>
      <c r="D59">
        <v>0</v>
      </c>
    </row>
    <row r="60">
      <c r="B60">
        <v>2501057</v>
      </c>
      <c r="C60" t="str">
        <v>Ornamental Fish Farming-അലങ്കാര മത്സ്യ കൃഷി</v>
      </c>
    </row>
    <row r="61">
      <c r="B61">
        <v>2501058</v>
      </c>
      <c r="C61" t="str">
        <v>Mussel Farming-ചിപ്പി കൃഷി</v>
      </c>
      <c r="D61">
        <v>0</v>
      </c>
    </row>
    <row r="62">
      <c r="B62">
        <v>2501059</v>
      </c>
      <c r="C62" t="str">
        <v>Ranching-ലൈവ് സ്റോക്ക് ഫാം</v>
      </c>
      <c r="D62">
        <v>0</v>
      </c>
    </row>
    <row r="63">
      <c r="B63">
        <v>2501060</v>
      </c>
      <c r="C63" t="str">
        <v>Fish Marketing-മത്സ്യ വിപണനം</v>
      </c>
      <c r="D63">
        <v>0</v>
      </c>
    </row>
    <row r="64">
      <c r="B64">
        <v>2501061</v>
      </c>
      <c r="C64" t="str">
        <v>Fisheries Infrastructure-മത്സ്യകൃഷി-പശ്ചാത്തല സൌകര്യങ്ങള്‍</v>
      </c>
      <c r="D64">
        <v>0</v>
      </c>
    </row>
    <row r="65">
      <c r="B65">
        <v>2501062</v>
      </c>
      <c r="C65" t="str">
        <v>Fisheries Related Facilities-മത്സ്യ ബന്ധനം -അനുബന്ധ സൌകര്യങ്ങള്‍</v>
      </c>
      <c r="D65">
        <v>0</v>
      </c>
    </row>
    <row r="66">
      <c r="B66">
        <v>2501063</v>
      </c>
      <c r="C66" t="str">
        <v>Integrated Pisciculture-സംയോജിത മത്സ്യ കൃഷി</v>
      </c>
      <c r="D66">
        <v>0</v>
      </c>
    </row>
    <row r="67">
      <c r="B67">
        <v>2501064</v>
      </c>
      <c r="C67" t="str">
        <v>Assistance to Fisheries Studies co-operative-</v>
      </c>
      <c r="D67">
        <v>0</v>
      </c>
    </row>
    <row r="68">
      <c r="B68">
        <v>2502001</v>
      </c>
      <c r="C68" t="str">
        <v>Soil and Water Conservation - മണ്ണ് ജല സംരക്ഷണം</v>
      </c>
      <c r="D68">
        <v>0</v>
      </c>
    </row>
    <row r="69">
      <c r="B69">
        <v>2502002</v>
      </c>
      <c r="C69" t="str">
        <v>Minor Irrigation-ചെറുകിട ജലസേചനം</v>
      </c>
    </row>
    <row r="70">
      <c r="B70">
        <v>2502003</v>
      </c>
      <c r="C70" t="str">
        <v>Flood control-വെള്ളപ്പൊക്ക നിവാരണം</v>
      </c>
    </row>
    <row r="71">
      <c r="B71">
        <v>2502004</v>
      </c>
      <c r="C71" t="str">
        <v xml:space="preserve">Minor Irrigation-Providing Individual Facilities-ചെറുകിട ജലസേചനം-വ്യക്തിഗതം </v>
      </c>
    </row>
    <row r="72">
      <c r="B72">
        <v>2502005</v>
      </c>
      <c r="C72" t="str">
        <v>Minor Irrigation-Lift Irrigation-ചെറുകിട ജലസേചനം-ലിഫ്റ്റ്‌ ഇറിഗേഷന്‍</v>
      </c>
    </row>
    <row r="73">
      <c r="B73">
        <v>2502006</v>
      </c>
      <c r="C73" t="str">
        <v>Water Conservation-ജല സംരക്ഷണം</v>
      </c>
    </row>
    <row r="74">
      <c r="B74">
        <v>2503001</v>
      </c>
      <c r="C74" t="str">
        <v>Small scale industries and Micro enterprises-  ചെറുകിട വ്യവസായങ്ങളും സൂക്ഷ്മ സംരംഭങ്ങളും</v>
      </c>
    </row>
    <row r="75">
      <c r="B75">
        <v>2503002</v>
      </c>
      <c r="C75" t="str">
        <v>Handicrafts Industry-കൈത്തൊഴില്‍ സംരംഭങ്ങള്‍</v>
      </c>
    </row>
    <row r="76">
      <c r="B76">
        <v>2503003</v>
      </c>
      <c r="C76" t="str">
        <v>Handlooms Industry -കൈത്തറി വ്യവസായം</v>
      </c>
      <c r="D76">
        <v>0</v>
      </c>
    </row>
    <row r="77">
      <c r="B77">
        <v>2503004</v>
      </c>
      <c r="C77" t="str">
        <v>Coir Industry -കയര്‍ വ്യവസായം</v>
      </c>
      <c r="D77">
        <v>0</v>
      </c>
    </row>
    <row r="78">
      <c r="B78">
        <v>2503005</v>
      </c>
      <c r="C78" t="str">
        <v>Khadi and Village Industries-ഖാദി,ഗ്രാമ വ്യവസായം</v>
      </c>
      <c r="D78">
        <v>0</v>
      </c>
    </row>
    <row r="79">
      <c r="B79">
        <v>2503006</v>
      </c>
      <c r="C79" t="str">
        <v>Sericulture Industry-പട്ടുനൂല്‍ വ്യവസായം</v>
      </c>
      <c r="D79">
        <v>0</v>
      </c>
    </row>
    <row r="80">
      <c r="B80">
        <v>2503007</v>
      </c>
      <c r="C80" t="str">
        <v>Electronic and Electrical Industry-ഇലക്ട്രോണിക്/ഇലക്ട്രിക് വ്യവസായം</v>
      </c>
      <c r="D80">
        <v>0</v>
      </c>
    </row>
    <row r="81">
      <c r="B81">
        <v>2503008</v>
      </c>
      <c r="C81" t="str">
        <v>Other Industries-മറ്റ് വ്യവസായങ്ങള്‍</v>
      </c>
    </row>
    <row r="82">
      <c r="B82">
        <v>2503009</v>
      </c>
      <c r="C82" t="str">
        <v>Industrial Training Programs-വ്യവസായ പരിശീലന പരിപാടികള്‍</v>
      </c>
      <c r="D82">
        <v>0</v>
      </c>
    </row>
    <row r="83">
      <c r="B83">
        <v>2503010</v>
      </c>
      <c r="C83" t="str">
        <v xml:space="preserve">Industries and Co-operative Sector-വ്യവസായ/സഹകരണ മേഖല </v>
      </c>
      <c r="D83">
        <v>0</v>
      </c>
    </row>
    <row r="84">
      <c r="B84">
        <v>2503011</v>
      </c>
      <c r="C84" t="str">
        <v>Total Energy Security Mission Programs-സമ്പൂര്‍ണ ഊര്‍ജ സുരക്ഷാ പരിപാടി</v>
      </c>
    </row>
    <row r="85">
      <c r="B85">
        <v>2503012</v>
      </c>
      <c r="C85" t="str">
        <v>Other programs in Industrial Sector-വ്യവസായ മേഖലയിലെ മറ്റ് പരിപാടികള്‍</v>
      </c>
      <c r="D85">
        <v>0</v>
      </c>
    </row>
    <row r="86">
      <c r="B86">
        <v>2503013</v>
      </c>
      <c r="C86" t="str">
        <v>Financial Assistance to SC/ST for Jobs Abroad-പട്ടിക ജാതി പട്ടിക വര്‍ഗക്കാര്‍ക്ക് വിദേശ ജോലിക്ക് ധന സഹായം</v>
      </c>
      <c r="D86">
        <v>0</v>
      </c>
    </row>
    <row r="87">
      <c r="B87">
        <v>2503014</v>
      </c>
      <c r="C87" t="str">
        <v>Traditional Handicrafts-പരമ്പരാഗത കൈതൊഴിലുകള്‍</v>
      </c>
      <c r="D87">
        <v>0</v>
      </c>
    </row>
    <row r="88">
      <c r="B88">
        <v>2503015</v>
      </c>
      <c r="C88" t="str">
        <v>Service Enterprises-സേവന സംരംഭങ്ങള്‍</v>
      </c>
    </row>
    <row r="89">
      <c r="B89">
        <v>2503016</v>
      </c>
      <c r="C89" t="str">
        <v>Market Promotion-വിപണന പ്രോത്സാഹന പരിപാടികള്‍</v>
      </c>
      <c r="D89">
        <v>0</v>
      </c>
    </row>
    <row r="90">
      <c r="B90">
        <v>2503017</v>
      </c>
      <c r="C90" t="str">
        <v>Financial Assistance  to co-operative societies-സഹകരണ സംരംഭങ്ങള്‍ക്കുള്ള സാമ്പത്തിക സഹായം</v>
      </c>
      <c r="D90">
        <v>0</v>
      </c>
    </row>
    <row r="91">
      <c r="B91">
        <v>2503018</v>
      </c>
      <c r="C91" t="str">
        <v>Revolving Fund for Kudumbasree Employment Programs-കുടുംബശ്രീ സംരംഭങ്ങള്‍ക്ക്‌ റിവോള്‍വിംഗ് ഫണ്ട്</v>
      </c>
    </row>
    <row r="92">
      <c r="B92">
        <v>2504001</v>
      </c>
      <c r="C92" t="str">
        <v>Environment Conservation -പ്രകൃതി സംരക്ഷണം</v>
      </c>
    </row>
    <row r="93">
      <c r="B93">
        <v>2504002</v>
      </c>
      <c r="C93" t="str">
        <v>Interventions in Environmental Sector-പ്രകൃതി സംരക്ഷണത്തിന് വേണ്ടിയുള്ള മറ്റ് ഇടപെടലുകള്‍</v>
      </c>
      <c r="D93">
        <v>0</v>
      </c>
    </row>
    <row r="94">
      <c r="B94">
        <v>2505001</v>
      </c>
      <c r="C94" t="str">
        <v>Micro  Hydel Power Generation-സൂക്ഷ്മ  ജല വൈദ്യുത പദ്ധതികള്‍</v>
      </c>
      <c r="D94">
        <v>0</v>
      </c>
    </row>
    <row r="95">
      <c r="B95">
        <v>2505002</v>
      </c>
      <c r="C95" t="str">
        <v>Mini  Hydel Power Generation-ചെറുകിട ജല വൈദ്യുത പദ്ധതികള്‍</v>
      </c>
      <c r="D95">
        <v>0</v>
      </c>
    </row>
    <row r="96">
      <c r="B96">
        <v>2505003</v>
      </c>
      <c r="C96" t="str">
        <v>Solar Power Generation-സൌരോര്‍ജ പദ്ധതികള്‍</v>
      </c>
      <c r="D96">
        <v>0</v>
      </c>
    </row>
    <row r="97">
      <c r="B97">
        <v>2505004</v>
      </c>
      <c r="C97" t="str">
        <v>Wind Power Generation-കാറ്റില്‍ നിന്നുള്ള വൈദ്യുതി ഉല്പാദനം</v>
      </c>
      <c r="D97">
        <v>0</v>
      </c>
    </row>
    <row r="98">
      <c r="B98">
        <v>2505005</v>
      </c>
      <c r="C98" t="str">
        <v>Biogas Plant-ബയോഗ്യാസ് പ്ലാന്റ്</v>
      </c>
      <c r="D98">
        <v>0</v>
      </c>
    </row>
    <row r="99">
      <c r="B99">
        <v>250</v>
      </c>
      <c r="C99" t="str">
        <v>Total-Decentralised Plan Programme - Productive Sector-ഉത്പാദന മേഖല ആകെ</v>
      </c>
      <c r="D99">
        <f>SUM(D4:D98)</f>
        <v>0</v>
      </c>
    </row>
    <row r="100">
      <c r="B100">
        <v>251</v>
      </c>
      <c r="C100" t="str">
        <v>Decentralised Plan Programme - Service Sector-സേവന മേഖല</v>
      </c>
      <c r="D100" t="str">
        <f>D3</f>
        <v>2025-2026-ല്‍ ചെലവ് ചെയ്യണമെന്ന് പ്രതീക്ഷിക്കുന്ന സംഖ്യ</v>
      </c>
    </row>
    <row r="101">
      <c r="B101">
        <v>2510115</v>
      </c>
      <c r="C101" t="str">
        <v>Literacy  Equivalance Examination-സാക്ഷരത -തുല്യതാ പരീക്ഷ</v>
      </c>
    </row>
    <row r="102">
      <c r="B102">
        <v>2511001</v>
      </c>
      <c r="C102" t="str">
        <v>Pre-primary Education -പ്രീ-പ്രൈമറി വിദ്യാഭ്യാസം</v>
      </c>
    </row>
    <row r="103">
      <c r="B103">
        <v>2511002</v>
      </c>
      <c r="C103" t="str">
        <v>Primary Education-പ്രൈമറി വിദ്യാഭ്യാസം</v>
      </c>
    </row>
    <row r="104">
      <c r="B104">
        <v>2511003</v>
      </c>
      <c r="C104" t="str">
        <v>High School Education-ഹൈസ്കൂള്‍ വിദ്യാഭ്യാസം</v>
      </c>
    </row>
    <row r="105">
      <c r="B105">
        <v>2511004</v>
      </c>
      <c r="C105" t="str">
        <v>Higher Secondary/Vocational Higher Secondary School Education-ഹയര്‍ സെക്കണ്ടറി / തൊഴില്‍ അധിഷ്ടിത ഹയര്‍ സെക്കണ്ടറി വിദ്യാഭ്യാസം</v>
      </c>
    </row>
    <row r="106">
      <c r="B106">
        <v>2511005</v>
      </c>
      <c r="C106" t="str">
        <v>Technical Education-സാങ്കേതിക വിദ്യാഭ്യാസം</v>
      </c>
    </row>
    <row r="107">
      <c r="B107">
        <v>2511006</v>
      </c>
      <c r="C107" t="str">
        <v>SSA &amp; Other Educational Programs-സര്‍വ ശിക്ഷ അഭിയാനും മറ്റ് വിദ്യാഭ്യാസ പരിപാടികളും</v>
      </c>
    </row>
    <row r="108">
      <c r="B108">
        <v>2511007</v>
      </c>
      <c r="C108" t="str">
        <v>Sports-സ്പോട്സ്</v>
      </c>
    </row>
    <row r="109">
      <c r="B109">
        <v>2511008</v>
      </c>
      <c r="C109" t="str">
        <v>Youth Welfare-യുവജനക്ഷേമം</v>
      </c>
    </row>
    <row r="110">
      <c r="B110">
        <v>2511009</v>
      </c>
      <c r="C110" t="str">
        <v>Reading Rooms and Libraries-വായന ശാലകളും റീഡിംഗ്  റൂമുകളും</v>
      </c>
    </row>
    <row r="111">
      <c r="B111">
        <v>2511010</v>
      </c>
      <c r="C111" t="str">
        <v>Arts and Culture-കല-സംസ്കാരം</v>
      </c>
    </row>
    <row r="112">
      <c r="B112">
        <v>2511011</v>
      </c>
      <c r="C112" t="str">
        <v xml:space="preserve">Continuing Education and Non-formal Education അനൌപചാരിക വിദ്യാഭ്യാസവും തുടര്‍ വിദ്യാഭ്യാസവും  </v>
      </c>
    </row>
    <row r="113">
      <c r="B113">
        <v>2511012</v>
      </c>
      <c r="C113" t="str">
        <v>Vocational Higher Secondary Education - തൊഴില്‍ അധിഷ്ടിത ഹയര്‍ സെക്കണ്ടറി വിദ്യാഭ്യാസം</v>
      </c>
      <c r="D113">
        <v>0</v>
      </c>
    </row>
    <row r="114">
      <c r="B114">
        <v>2511013</v>
      </c>
      <c r="C114" t="str">
        <v>Education-Related Activities-വിദ്യാഭ്യാസ -അനുബന്ധ  പ്രവര്‍ത്തനങ്ങള്‍</v>
      </c>
    </row>
    <row r="115">
      <c r="B115">
        <v>2511014</v>
      </c>
      <c r="C115" t="str">
        <v>Financial Assistance for  SC/ST Students For Higher Education Admission-പട്ടിക ജാതി പട്ടിക വര്‍ഗ വിദ്യാര്‍ഥികള്‍ക്ക്  ഉന്നത വിദ്യാഭ്യാസത്തിനു ധന സഹായം</v>
      </c>
    </row>
    <row r="116">
      <c r="B116">
        <v>2511015</v>
      </c>
      <c r="C116" t="str">
        <v>Reading Rooms ,Libraries - Books-വായന ശാലകളും റീഡിംഗ്  റൂമുകളും-പുസ്തകങ്ങള്‍</v>
      </c>
    </row>
    <row r="117">
      <c r="B117">
        <v>2511016</v>
      </c>
      <c r="C117" t="str">
        <v>Reading Rooms ,Libraries - Periodicals-വായന ശാലകളും റീഡിംഗ്  റൂമുകളും-ആനുകാലികങ്ങള്‍</v>
      </c>
    </row>
    <row r="118">
      <c r="B118">
        <v>2511017</v>
      </c>
      <c r="C118" t="str">
        <v>Grama sabha/Ward sabha Center-ഗ്രാമ സഭ/വാര്‍ഡ്‌ സഭ കേന്ദ്രങ്ങള്‍</v>
      </c>
    </row>
    <row r="119">
      <c r="B119">
        <v>2511018</v>
      </c>
      <c r="C119" t="str">
        <v>Contribution for Raising KILA to be Deemed Universities-കിലയെ കല്‍പ്പിത കലാശാലയാക്കാന്‍ ധന സഹായം</v>
      </c>
      <c r="D119">
        <v>0</v>
      </c>
    </row>
    <row r="120">
      <c r="B120">
        <v>2511019</v>
      </c>
      <c r="C120" t="str">
        <v xml:space="preserve">Arts,Culture,Sports and Youth Welfare-Promotion-കല-സംസ്കാരം-സ്പോട്സ്-യുവജന ക്ഷേമം-പ്രോത്സാഹന പരിപാടികള്‍ </v>
      </c>
      <c r="D120">
        <v>0</v>
      </c>
    </row>
    <row r="121">
      <c r="B121">
        <v>2511020</v>
      </c>
      <c r="C121" t="str">
        <v>Arts,Culture,Sports and Youth Welfare-Infrastructure-കല-സംസ്കാരം-സ്പോട്സ്-യുവജനക്ഷേമം-പശ്ചാത്തല സൗകര്യങ്ങള്‍</v>
      </c>
    </row>
    <row r="122">
      <c r="B122">
        <v>2512001</v>
      </c>
      <c r="C122" t="str">
        <v>PHC, CHC &amp;Other Hospitals/Dispensaries-ഹെല്‍ത്ത് സെന്ററുകള്‍/ആസ്പത്രികള്‍/ഡിസ്പന്സറികള്‍</v>
      </c>
      <c r="D122">
        <v>0</v>
      </c>
    </row>
    <row r="123">
      <c r="B123">
        <v>2512002</v>
      </c>
      <c r="C123" t="str">
        <v xml:space="preserve">Public Health Programs -പൊതു ആരോഗ്യ പരിപാടികള്‍ </v>
      </c>
    </row>
    <row r="124">
      <c r="B124">
        <v>2512003</v>
      </c>
      <c r="C124" t="str">
        <v xml:space="preserve">Health related Special Programs -പ്രത്യേക ആരോഗ്യ പരിപാടി </v>
      </c>
    </row>
    <row r="125">
      <c r="B125">
        <v>2512004</v>
      </c>
      <c r="C125" t="str">
        <v>Medicines-മരുന്നുകള്‍</v>
      </c>
    </row>
    <row r="126">
      <c r="B126">
        <v>2512005</v>
      </c>
      <c r="C126" t="str">
        <v>Hospital Waste Management-ആസ്പത്രി മാലിന്യ പരിപാലനം</v>
      </c>
      <c r="D126">
        <v>0</v>
      </c>
    </row>
    <row r="127">
      <c r="B127">
        <v>2512006</v>
      </c>
      <c r="C127" t="str">
        <v xml:space="preserve">Health, Accident and Other Insurance -ആരോഗ്യ /അപകട ഇന്ഷുറന്സ് </v>
      </c>
      <c r="D127">
        <v>0</v>
      </c>
    </row>
    <row r="128">
      <c r="B128">
        <v>2512007</v>
      </c>
      <c r="C128" t="str">
        <v>Other Programs in Health Sector-മറ്റ് ആരോഗ്യ പദ്ധതികള്‍</v>
      </c>
    </row>
    <row r="129">
      <c r="B129">
        <v>2512008</v>
      </c>
      <c r="C129" t="str">
        <v xml:space="preserve">Drinking Water-കുടിവെള്ളം </v>
      </c>
    </row>
    <row r="130">
      <c r="B130">
        <v>2512009</v>
      </c>
      <c r="C130" t="str">
        <v xml:space="preserve">Sanitation-ശുചിത്വം </v>
      </c>
    </row>
    <row r="131">
      <c r="B131">
        <v>2512010</v>
      </c>
      <c r="C131" t="str">
        <v xml:space="preserve">Health Sub centers-ആരോഗ്യ ഉപകേന്ദ്രങ്ങള്‍ </v>
      </c>
    </row>
    <row r="132">
      <c r="B132">
        <v>2512011</v>
      </c>
      <c r="C132" t="str">
        <v xml:space="preserve">Community Health Sub centers-കമ്മ്യുണിറ്റി ഹെല്‍ത്ത് സബ് സെന്റര്‍ </v>
      </c>
      <c r="D132">
        <v>0</v>
      </c>
    </row>
    <row r="133">
      <c r="B133">
        <v>2512012</v>
      </c>
      <c r="C133" t="str">
        <v>Taluk Hospitals Allopathy-താലൂക് ആസ്പത്രി-അലോപ്പതി</v>
      </c>
      <c r="D133">
        <v>0</v>
      </c>
    </row>
    <row r="134">
      <c r="B134">
        <v>2512013</v>
      </c>
      <c r="C134" t="str">
        <v>District Hospitals Allopathy-ജില്ല ആശുപത്രി-അലോപ്പതി</v>
      </c>
      <c r="D134">
        <v>0</v>
      </c>
    </row>
    <row r="135">
      <c r="B135">
        <v>2512014</v>
      </c>
      <c r="C135" t="str">
        <v xml:space="preserve">Ayurveda Dispensary-ആയുര്‍വേദ ഡിസ്പന്സറി </v>
      </c>
      <c r="D135">
        <v>0</v>
      </c>
    </row>
    <row r="136">
      <c r="B136">
        <v>2512015</v>
      </c>
      <c r="C136" t="str">
        <v>Ayurveda Hospital-ആയുര്‍വേദ ആസ്പത്രി</v>
      </c>
      <c r="D136">
        <v>0</v>
      </c>
    </row>
    <row r="137">
      <c r="B137">
        <v>2512016</v>
      </c>
      <c r="C137" t="str">
        <v>Taluk Hospital Ayurveda- താലൂക് ആയുര്‍വേദ ആസ്പത്രി</v>
      </c>
      <c r="D137">
        <v>0</v>
      </c>
    </row>
    <row r="138">
      <c r="B138">
        <v>2512017</v>
      </c>
      <c r="C138" t="str">
        <v xml:space="preserve">District Hospital Ayurveda-ജില്ല ആയുര്‍വേദ ആശുപത്രി </v>
      </c>
      <c r="D138">
        <v>0</v>
      </c>
    </row>
    <row r="139">
      <c r="B139">
        <v>2512018</v>
      </c>
      <c r="C139" t="str">
        <v xml:space="preserve">Homeo Dispensary-ഹോമിയോ ഡിസ്പന്സറി </v>
      </c>
      <c r="D139">
        <v>0</v>
      </c>
    </row>
    <row r="140">
      <c r="B140">
        <v>2512019</v>
      </c>
      <c r="C140" t="str">
        <v xml:space="preserve">Homeo Hospital-ഹോമിയോ ആശുപത്രി </v>
      </c>
      <c r="D140">
        <v>0</v>
      </c>
    </row>
    <row r="141">
      <c r="B141">
        <v>2512020</v>
      </c>
      <c r="C141" t="str">
        <v xml:space="preserve">Taluk Hospital Homeo താലൂക് ആശുപത്രി-ഹോമിയോ </v>
      </c>
      <c r="D141">
        <v>0</v>
      </c>
    </row>
    <row r="142">
      <c r="B142">
        <v>2512021</v>
      </c>
      <c r="C142" t="str">
        <v>District Hospital Homeo-ജില്ല ആശുപത്രി-ഹോമിയോ</v>
      </c>
      <c r="D142">
        <v>0</v>
      </c>
    </row>
    <row r="143">
      <c r="B143">
        <v>2512022</v>
      </c>
      <c r="C143" t="str">
        <v>Sidha-Medical Institution -ആരോഗ്യ സ്ഥാപനം-സിദ്ധ</v>
      </c>
      <c r="D143">
        <v>0</v>
      </c>
    </row>
    <row r="144">
      <c r="B144">
        <v>2512023</v>
      </c>
      <c r="C144" t="str">
        <v xml:space="preserve">Unani-Medical Institution-ആരോഗ്യ സ്ഥാപനം-യുനാനി </v>
      </c>
      <c r="D144">
        <v>0</v>
      </c>
    </row>
    <row r="145">
      <c r="B145">
        <v>2512024</v>
      </c>
      <c r="C145" t="str">
        <v xml:space="preserve">Epidemic Control-പകര്‍ച്ച വ്യാധി നിയന്ത്രണം </v>
      </c>
    </row>
    <row r="146">
      <c r="B146">
        <v>2512025</v>
      </c>
      <c r="C146" t="str">
        <v xml:space="preserve">Drinking Water - Public-പൊതു കുടിവെള്ള വിതരണം </v>
      </c>
    </row>
    <row r="147">
      <c r="B147">
        <v>2512026</v>
      </c>
      <c r="C147" t="str">
        <v xml:space="preserve">Sanitation &amp; Waste Management - Public-പൊതു ശുചിത്വം-മാലിന്യ പരിപാലനം </v>
      </c>
      <c r="D147">
        <v>0</v>
      </c>
    </row>
    <row r="148">
      <c r="B148">
        <v>2512027</v>
      </c>
      <c r="C148" t="str">
        <v xml:space="preserve">Crematorium- ശ്മശാനങ്ങള്‍ </v>
      </c>
    </row>
    <row r="149">
      <c r="B149">
        <v>2513001</v>
      </c>
      <c r="C149" t="str">
        <v xml:space="preserve">Housing-ഭവന നിര്‍മാണം </v>
      </c>
    </row>
    <row r="150">
      <c r="B150">
        <v>2513002</v>
      </c>
      <c r="C150" t="str">
        <v xml:space="preserve">Slum Development-ചേരി വികസനം </v>
      </c>
      <c r="D150">
        <v>0</v>
      </c>
    </row>
    <row r="151">
      <c r="B151">
        <v>2513003</v>
      </c>
      <c r="C151" t="str">
        <v xml:space="preserve">Housing Co-operative Institutions-ഭവന നിര്‍മാണ സഹകരണ സ്ഥാപനങ്ങള്‍ </v>
      </c>
      <c r="D151">
        <v>0</v>
      </c>
    </row>
    <row r="152">
      <c r="B152">
        <v>2513004</v>
      </c>
      <c r="C152" t="str">
        <v>Electrification-വൈദ്യുതീകരണം.</v>
      </c>
      <c r="D152">
        <v>0</v>
      </c>
    </row>
    <row r="153">
      <c r="B153">
        <v>2513005</v>
      </c>
      <c r="C153" t="str">
        <v xml:space="preserve">Programs for the Aged-വൃദ്ധക്ഷേമ പരിപാടികള്‍ </v>
      </c>
    </row>
    <row r="154">
      <c r="B154">
        <v>2513006</v>
      </c>
      <c r="C154" t="str">
        <v xml:space="preserve">Programs for Physically/ Mentally Challenged-ശാരീരിക-മാനസിക വെല്ലുവിളികള്‍ നേരിടുന്നവര്‍ക്കുള്ള പരിപാടികള്‍ </v>
      </c>
      <c r="D154">
        <v>0</v>
      </c>
    </row>
    <row r="155">
      <c r="B155">
        <v>2513007</v>
      </c>
      <c r="C155" t="str">
        <v>Welfare Programs for the Destitute-അഗതി ക്ഷേമ പരിപാടികള്‍</v>
      </c>
      <c r="D155">
        <v>0</v>
      </c>
    </row>
    <row r="156">
      <c r="B156">
        <v>2513008</v>
      </c>
      <c r="C156" t="str">
        <v xml:space="preserve">Total Poverty Alleviation Programs-ദാരിദ്ര്യ ലഘൂകരണ പരിപാടികള്‍ </v>
      </c>
      <c r="D156">
        <v>0</v>
      </c>
    </row>
    <row r="157">
      <c r="B157">
        <v>2513009</v>
      </c>
      <c r="C157" t="str">
        <v>Women's Welfare Programs-വനിതാ ക്ഷേമ പരിപാടി</v>
      </c>
    </row>
    <row r="158">
      <c r="B158">
        <v>2513010</v>
      </c>
      <c r="C158" t="str">
        <v xml:space="preserve">Special Programs for Scheduled Castes-പട്ടിക ജാതി ക്ഷേമ ത്തിനുള്ള പ്രത്യേക  പരിപാടികള്‍ </v>
      </c>
      <c r="D158">
        <v>0</v>
      </c>
    </row>
    <row r="159">
      <c r="B159">
        <v>2513011</v>
      </c>
      <c r="C159" t="str">
        <v xml:space="preserve">Special Programs for Scheduled Tribes -പട്ടിക വര്‍ഗ  ക്ഷേമ ത്തിനുള്ള പ്രത്യേക  പരിപാടികള്‍ </v>
      </c>
      <c r="D159">
        <v>0</v>
      </c>
    </row>
    <row r="160">
      <c r="B160">
        <v>2513012</v>
      </c>
      <c r="C160" t="str">
        <v xml:space="preserve">Other Social Security Programs-മറ്റ് സാമൂഹ്യ സുരക്ഷിതത്വ പരിപാടികള്‍  </v>
      </c>
      <c r="D160">
        <v>0</v>
      </c>
    </row>
    <row r="161">
      <c r="B161">
        <v>2513013</v>
      </c>
      <c r="C161" t="str">
        <v xml:space="preserve">EMS Total Housing Program-ഇ എം എസ് .സമ്പൂര്‍ണ ഭവന  പദ്ധതി </v>
      </c>
      <c r="D161">
        <v>0</v>
      </c>
    </row>
    <row r="162">
      <c r="B162">
        <v>2513014</v>
      </c>
      <c r="C162" t="str">
        <v>Housing &amp; House Electrification - Construction/Purchase by Local Government-</v>
      </c>
      <c r="D162">
        <v>0</v>
      </c>
    </row>
    <row r="163">
      <c r="B163">
        <v>2513015</v>
      </c>
      <c r="C163" t="str">
        <v xml:space="preserve">Housing &amp; House Electrification - Loan Repayment- ഭവനം/ഭവന വൈദ്യുതീകരണം -ലോണ്‍ തിരിച്ചടവ് </v>
      </c>
      <c r="D163">
        <v>0</v>
      </c>
    </row>
    <row r="164">
      <c r="B164">
        <v>2514001</v>
      </c>
      <c r="C164" t="str">
        <v xml:space="preserve">Development Programs for Women and Children -വനിതാ ശിശു ക്ഷേമ പരിപാടികള്‍ </v>
      </c>
      <c r="D164">
        <v>0</v>
      </c>
    </row>
    <row r="165">
      <c r="B165">
        <v>2514002</v>
      </c>
      <c r="C165" t="str">
        <v xml:space="preserve">Special Child Welfare Program-പ്രത്യേക ശിശുക്ഷേമ പരിപാടികള്‍ </v>
      </c>
    </row>
    <row r="166">
      <c r="B166">
        <v>2514101</v>
      </c>
      <c r="C166" t="str">
        <v xml:space="preserve">Anganwadi Nutrition-അംഗന്‍വാടി  പോഷകാഹാര പരി പാടി </v>
      </c>
    </row>
    <row r="167">
      <c r="B167">
        <v>2514102</v>
      </c>
      <c r="C167" t="str">
        <v xml:space="preserve">Other Nutrition Distribution Programme-മറ്റ് പോഷകാഹാര പരിപാടികള്‍ </v>
      </c>
      <c r="D167">
        <v>0</v>
      </c>
    </row>
    <row r="168">
      <c r="B168">
        <v>2514201</v>
      </c>
      <c r="C168" t="str">
        <v xml:space="preserve">Anganwadi Infrastructure-അംഗന്‍വാടി പശ്ചാത്തല സൌകര്യങ്ങള്‍ </v>
      </c>
      <c r="D168">
        <v>0</v>
      </c>
    </row>
    <row r="169">
      <c r="B169">
        <v>2514202</v>
      </c>
      <c r="C169" t="str">
        <v xml:space="preserve">Anganwadi Related Services-അംഗന്‍വാടി അനുബന്ധ സൌകര്യങ്ങള്‍ </v>
      </c>
      <c r="D169">
        <v>0</v>
      </c>
    </row>
    <row r="170">
      <c r="B170">
        <v>2515001</v>
      </c>
      <c r="C170" t="str">
        <v>Labour and Labour Welfare-തൊഴിലും തൊഴിലാളി ക്ഷേമവും</v>
      </c>
      <c r="D170">
        <v>0</v>
      </c>
    </row>
    <row r="171">
      <c r="B171">
        <v>2516001</v>
      </c>
      <c r="C171" t="str">
        <v xml:space="preserve">General Economic Services - Tourism-ടൂറിസം </v>
      </c>
      <c r="D171">
        <v>0</v>
      </c>
    </row>
    <row r="172">
      <c r="B172">
        <v>2516002</v>
      </c>
      <c r="C172" t="str">
        <v>General Economic Services- Public Distribution System -പൊതു വിതരണ സമ്പ്രദായം</v>
      </c>
      <c r="D172">
        <v>0</v>
      </c>
    </row>
    <row r="173">
      <c r="B173">
        <v>2516003</v>
      </c>
      <c r="C173" t="str">
        <v xml:space="preserve">General Economic Services- Public Crematoriums and Burial Grounds -പൊതു ശ്മശാനങ്ങളും,അനുബന്ധ സ്ഥാപനങ്ങളും </v>
      </c>
      <c r="D173">
        <v>0</v>
      </c>
    </row>
    <row r="174">
      <c r="B174">
        <v>2516004</v>
      </c>
      <c r="C174" t="str">
        <v xml:space="preserve">General Economic Services- Surveys and Studies-സര്‍വേകളും പഠനങ്ങളും </v>
      </c>
      <c r="D174">
        <v>0</v>
      </c>
    </row>
    <row r="175">
      <c r="B175">
        <v>2516005</v>
      </c>
      <c r="C175" t="str">
        <v xml:space="preserve">General Economic Services- Plan Formulation, Monitoring and Evaluation-പദ്ധതി രൂപീകരണം ,മോണിറ്ററിംഗ് </v>
      </c>
    </row>
    <row r="176">
      <c r="B176">
        <v>2516006</v>
      </c>
      <c r="C176" t="str">
        <v xml:space="preserve">General Economic Services-  Good Governance -സല്‍ ഭരണം </v>
      </c>
    </row>
    <row r="177">
      <c r="B177">
        <v>2516007</v>
      </c>
      <c r="C177" t="str">
        <v xml:space="preserve">General Economic Services-  Computerisation of LSGIs and Transferred Institutions-തദ്ദേശ ഭരണ സ്ഥാപനങ്ങളുടെയും ഘടക സ്ഥാപനങ്ങളുടെയും കമ്പ്യൂട്ടര്‍ വല്‍ക്കരണം </v>
      </c>
      <c r="D177">
        <v>0</v>
      </c>
    </row>
    <row r="178">
      <c r="B178">
        <v>2516008</v>
      </c>
      <c r="C178" t="str">
        <v xml:space="preserve">General Economic Services- Other Plan Expenditure-മറ്റ് പ്ലാന്‍ ചെലവുകള്‍ </v>
      </c>
      <c r="D178">
        <v>0</v>
      </c>
    </row>
    <row r="179">
      <c r="B179">
        <v>2516101</v>
      </c>
      <c r="C179" t="str">
        <v xml:space="preserve">Vocational Capacity Building - Vocational Training-തൊഴില്‍ നൈപുണ്യ വികസനം -തൊഴില്‍ പരിശീലനം </v>
      </c>
    </row>
    <row r="180">
      <c r="B180">
        <v>2516102</v>
      </c>
      <c r="C180" t="str">
        <v xml:space="preserve">Vocational Capacity Building - Institutional Development-തൊഴില്‍ നൈപുണ്യ വികസനം -സ്ഥാപനങ്ങളുടെ വികസനം  </v>
      </c>
      <c r="D180">
        <v>0</v>
      </c>
    </row>
    <row r="181">
      <c r="B181">
        <v>2516201</v>
      </c>
      <c r="C181" t="str">
        <v xml:space="preserve">Energy Conservation-ഊര്‍ജ സംരക്ഷണം </v>
      </c>
      <c r="D181">
        <v>0</v>
      </c>
    </row>
    <row r="182">
      <c r="B182">
        <v>2516202</v>
      </c>
      <c r="C182" t="str">
        <v xml:space="preserve">Energy Conservation - Non-Conventional Energy-ഊര്‍ജ സംരക്ഷണം-പാരമ്പര്യേതര ഊര്‍ജ സ്രോതസ്സുകള്‍ </v>
      </c>
      <c r="D182">
        <v>0</v>
      </c>
    </row>
    <row r="183">
      <c r="B183">
        <v>2516301</v>
      </c>
      <c r="C183" t="str">
        <v xml:space="preserve">Electricity Line Extension-വൈദ്യുത ലൈന്‍ നീട്ടല്‍ </v>
      </c>
      <c r="D183">
        <v>0</v>
      </c>
    </row>
    <row r="184">
      <c r="B184">
        <v>2516302</v>
      </c>
      <c r="C184" t="str">
        <v xml:space="preserve">Electricity Line - Transformer - Voltage Improvement-വോള്‍ട്ടത വര്‍ധിപ്പിക്കല്‍- ട്രാന്‍സ്ഫോര്‍മര്‍ സ്ഥാപിക്കല്‍ </v>
      </c>
      <c r="D184">
        <v>0</v>
      </c>
    </row>
    <row r="185">
      <c r="B185">
        <v>2516401</v>
      </c>
      <c r="C185" t="str">
        <v xml:space="preserve">Tourism Infrastructure-ടൂറിസം പശ്ചാത്തല സൌകര്യങ്ങള്‍ </v>
      </c>
      <c r="D185">
        <v>0</v>
      </c>
    </row>
    <row r="186">
      <c r="B186">
        <v>2516501</v>
      </c>
      <c r="C186" t="str">
        <v>Local Government Service Delivery Improvement-(</v>
      </c>
      <c r="D186">
        <v>0</v>
      </c>
    </row>
    <row r="187">
      <c r="B187">
        <v>2516502</v>
      </c>
      <c r="C187" t="str">
        <v xml:space="preserve">Transferred Institution Service Delivery Improvement- ഘടക സ്ഥാപനങ്ങളില്‍ നിന്നുള്ള സേവന സൌകര്യങ്ങള്‍ വര്‍ധിപ്പിക്കല്‍ </v>
      </c>
      <c r="D187">
        <v>0</v>
      </c>
    </row>
    <row r="188">
      <c r="B188">
        <v>251</v>
      </c>
      <c r="C188" t="str">
        <v>Total-Decentralised Plan Programme - Service Sector</v>
      </c>
      <c r="D188">
        <f>SUM(D101:D187)</f>
        <v>0</v>
      </c>
    </row>
    <row r="189">
      <c r="B189">
        <v>252</v>
      </c>
      <c r="C189" t="str">
        <v>Decentralised Plan Programme - Infrastructure Sector</v>
      </c>
    </row>
    <row r="190">
      <c r="B190">
        <v>2521001</v>
      </c>
      <c r="C190" t="str">
        <v xml:space="preserve">Energy - Electrification of Street Lights-തെരുവ് വിളക്കുകളുടെ വൈദ്യുതീകരണം </v>
      </c>
    </row>
    <row r="191">
      <c r="B191">
        <v>2521002</v>
      </c>
      <c r="C191" t="str">
        <v xml:space="preserve">Energy - Other Electrification Programs-മറ്റ് വൈദ്യുതീകരണ പ്രവര്‍ത്തനങ്ങള്‍ </v>
      </c>
    </row>
    <row r="192">
      <c r="B192">
        <v>2521003</v>
      </c>
      <c r="C192" t="str">
        <v xml:space="preserve">Non-conventional Energy-പാരമ്പര്യേതര ഊര്‍ജ സ്രോതസ്സുകള്‍ </v>
      </c>
      <c r="D192">
        <v>0</v>
      </c>
    </row>
    <row r="193">
      <c r="B193">
        <v>2521004</v>
      </c>
      <c r="C193" t="str">
        <v xml:space="preserve">Conservation of Energy-ഊര്‍ജ സംരക്ഷണം </v>
      </c>
    </row>
    <row r="194">
      <c r="B194">
        <v>2521005</v>
      </c>
      <c r="C194" t="str">
        <v xml:space="preserve">Energy Audit-എനര്‍ജി ഓഡിറ്റ് </v>
      </c>
      <c r="D194">
        <v>0</v>
      </c>
    </row>
    <row r="195">
      <c r="B195">
        <v>2521006</v>
      </c>
      <c r="C195" t="str">
        <v xml:space="preserve">Other Energy Sector Programs-ഊര്‍ജ മേഖലയിലെ മറ്റ് പരിപാടികള്‍ </v>
      </c>
      <c r="D195">
        <v>0</v>
      </c>
    </row>
    <row r="196">
      <c r="B196">
        <v>2521007</v>
      </c>
      <c r="C196" t="str">
        <v xml:space="preserve">Office Electrification-ഓഫീസ് വൈദ്യുതീകരണം </v>
      </c>
      <c r="D196">
        <v>0</v>
      </c>
    </row>
    <row r="197">
      <c r="B197">
        <v>2522001</v>
      </c>
      <c r="C197" t="str">
        <v xml:space="preserve">Roads-റോഡുകള്‍ </v>
      </c>
    </row>
    <row r="198">
      <c r="B198">
        <v>2522002</v>
      </c>
      <c r="C198" t="str">
        <v xml:space="preserve">Lanes -ലയിനുകള്‍ </v>
      </c>
      <c r="D198">
        <v>0</v>
      </c>
    </row>
    <row r="199">
      <c r="B199">
        <v>2522003</v>
      </c>
      <c r="C199" t="str">
        <v xml:space="preserve">Bridges-പാലങ്ങള്‍ </v>
      </c>
    </row>
    <row r="200">
      <c r="B200">
        <v>2522004</v>
      </c>
      <c r="C200" t="str">
        <v xml:space="preserve">Culverts and Causeways  -കലുങ്കുകളും ചപ്പാത്തുകളും </v>
      </c>
    </row>
    <row r="201">
      <c r="B201">
        <v>2522005</v>
      </c>
      <c r="C201" t="str">
        <v xml:space="preserve">Foot Bridges-നടപ്പാലങ്ങള്‍ </v>
      </c>
    </row>
    <row r="202">
      <c r="B202">
        <v>2522006</v>
      </c>
      <c r="C202" t="str">
        <v>Waiting Sheds and Bus Stands-ബസ് കാത്തിരുപ്പ് കേന്ദ്രങ്ങളും,ബസ് സ്റാന്റുകളും</v>
      </c>
      <c r="D202">
        <v>0</v>
      </c>
    </row>
    <row r="203">
      <c r="B203">
        <v>2522007</v>
      </c>
      <c r="C203" t="str">
        <v xml:space="preserve">Vehicles-വാഹനങ്ങള്‍ </v>
      </c>
      <c r="D203">
        <v>0</v>
      </c>
    </row>
    <row r="204">
      <c r="B204">
        <v>2522008</v>
      </c>
      <c r="C204" t="str">
        <v xml:space="preserve">Inland Transport- ഉള്‍നാടന്‍ ഗതാഗതം </v>
      </c>
      <c r="D204">
        <v>0</v>
      </c>
    </row>
    <row r="205">
      <c r="B205">
        <v>2522009</v>
      </c>
      <c r="C205" t="str">
        <v xml:space="preserve">Other Transport Facilitates-മറ്റ് ഗതാഗത സൌകര്യങ്ങള്‍ </v>
      </c>
      <c r="D205">
        <v>0</v>
      </c>
    </row>
    <row r="206">
      <c r="B206">
        <v>2522010</v>
      </c>
      <c r="C206" t="str">
        <v xml:space="preserve">Connectivity Plan-കണക്ടിവിടി പ്ലാന്‍ </v>
      </c>
      <c r="D206">
        <v>0</v>
      </c>
    </row>
    <row r="207">
      <c r="B207">
        <v>2522011</v>
      </c>
      <c r="C207" t="str">
        <v xml:space="preserve">PMGSY-പീ.എം.ജീ. എസ് വൈ </v>
      </c>
      <c r="D207">
        <v>0</v>
      </c>
    </row>
    <row r="208">
      <c r="B208">
        <v>2522012</v>
      </c>
      <c r="C208" t="str">
        <v xml:space="preserve">Other Programs in Infrastructure Sector-പശ്ചാത്തല മേഖലയിലെ മറ്റ് പ്രവര്‍ത്തനങ്ങള്‍ </v>
      </c>
      <c r="D208">
        <v>0</v>
      </c>
    </row>
    <row r="209">
      <c r="B209">
        <v>2522013</v>
      </c>
      <c r="C209" t="str">
        <v xml:space="preserve">Causeways-ചാപ്പാത്തുകള്‍ </v>
      </c>
      <c r="D209">
        <v>0</v>
      </c>
    </row>
    <row r="210">
      <c r="B210">
        <v>2522014</v>
      </c>
      <c r="C210" t="str">
        <v xml:space="preserve">Bus Stand-ബസ് സ്റ്റാന്റ്റ് </v>
      </c>
      <c r="D210">
        <v>0</v>
      </c>
    </row>
    <row r="211">
      <c r="B211">
        <v>2522015</v>
      </c>
      <c r="C211" t="str">
        <v xml:space="preserve">Water Transport-ജലഗതാഗതം </v>
      </c>
      <c r="D211">
        <v>0</v>
      </c>
    </row>
    <row r="212">
      <c r="B212">
        <v>2522016</v>
      </c>
      <c r="C212" t="str">
        <v xml:space="preserve">Transport Other Programmes-മറ്റ് ഗതാഗത പരിപാടികള്‍ </v>
      </c>
      <c r="D212">
        <v>0</v>
      </c>
    </row>
    <row r="213">
      <c r="B213">
        <v>2523001</v>
      </c>
      <c r="C213" t="str">
        <v>Public Buildings- പൊതു കെട്ടിടങ്ങള്‍</v>
      </c>
    </row>
    <row r="214">
      <c r="B214">
        <v>2523002</v>
      </c>
      <c r="C214" t="str">
        <v>Public Buildings - Other Buildings-പൊതു കെട്ടിടങ്ങള്‍-മറ്റ് കെട്ടിടങ്ങള്‍</v>
      </c>
    </row>
    <row r="215">
      <c r="B215">
        <v>2523101</v>
      </c>
      <c r="C215" t="str">
        <v xml:space="preserve">Other Constructions - Bund-മറ്റ് നിര്‍മിതികള്‍-ബണ്ട് </v>
      </c>
      <c r="D215">
        <v>0</v>
      </c>
    </row>
    <row r="216">
      <c r="B216">
        <v>2523102</v>
      </c>
      <c r="C216" t="str">
        <v>Other Constructions - Side Walls-മറ്റ് നിര്‍മിതികള്‍-പാര്‍ശ്വ ഭിത്തി</v>
      </c>
      <c r="D216">
        <v>0</v>
      </c>
    </row>
    <row r="217">
      <c r="B217">
        <v>2523103</v>
      </c>
      <c r="C217" t="str">
        <v xml:space="preserve">Other Constructions - Farm Road-മറ്റ് നിര്‍മിതികള്‍-ഫാം റോഡ്‌ </v>
      </c>
      <c r="D217">
        <v>0</v>
      </c>
    </row>
    <row r="218">
      <c r="B218">
        <v>2523104</v>
      </c>
      <c r="C218" t="str">
        <v xml:space="preserve">Other Constructions - Tractor Ramp-ട്രാക്ടര്‍ റാമ്പ് </v>
      </c>
      <c r="D218">
        <v>0</v>
      </c>
    </row>
    <row r="219">
      <c r="B219">
        <v>2523201</v>
      </c>
      <c r="C219" t="str">
        <v>Purchase of Vehicles-വാഹനങ്ങള്‍ വാങ്ങല്‍</v>
      </c>
    </row>
    <row r="220">
      <c r="B220">
        <v>252</v>
      </c>
      <c r="C220" t="str">
        <v>Total-Decentralised Plan Programme - Infrastructure Sector</v>
      </c>
      <c r="D220">
        <f>SUM(D190:D219)</f>
        <v>0</v>
      </c>
    </row>
    <row r="221">
      <c r="B221">
        <v>253</v>
      </c>
      <c r="C221" t="str">
        <v>Projects not included in Sector Division</v>
      </c>
    </row>
    <row r="222">
      <c r="B222">
        <v>2531001</v>
      </c>
      <c r="C222" t="str">
        <v xml:space="preserve">Drinking Water related Projects-കുടിവെള്ളം-അനുബന്ധ പ്രൊജെക്ടുകള്‍ </v>
      </c>
      <c r="D222">
        <v>0</v>
      </c>
    </row>
    <row r="223">
      <c r="B223">
        <v>2531002</v>
      </c>
      <c r="C223" t="str">
        <v xml:space="preserve">Projects related to KSUDP-കെ.എസ്.യു.ഡി.പി. പ്രോജക്ടുകള്‍ </v>
      </c>
      <c r="D223">
        <v>0</v>
      </c>
    </row>
    <row r="224">
      <c r="B224">
        <v>2531003</v>
      </c>
      <c r="C224" t="str">
        <v xml:space="preserve">Akshaya Project  -അക്ഷയ പ്രോജക്റ്റ് </v>
      </c>
      <c r="D224">
        <v>0</v>
      </c>
    </row>
    <row r="225">
      <c r="B225">
        <v>2531004</v>
      </c>
      <c r="C225" t="str">
        <v xml:space="preserve">Supplementary Nutritional Programs through Anganawadies-അംഗനവാടി അനുപൂരക പോഷക ആഹാര പരിപാടി </v>
      </c>
      <c r="D225">
        <v>0</v>
      </c>
    </row>
    <row r="226">
      <c r="B226">
        <v>2531005</v>
      </c>
      <c r="C226" t="str">
        <v xml:space="preserve">Solid Waste Management Programs under Total Sanitation Campaign-സമ്പൂര്‍ണ ശുചിത്വ പരിപാടിയുടെ ഭാഗമായുള്ള  ഖര മാലിന്യ പരിപാലന പരിപാടി </v>
      </c>
      <c r="D226">
        <v>0</v>
      </c>
    </row>
    <row r="227">
      <c r="B227">
        <v>2531006</v>
      </c>
      <c r="C227" t="str">
        <v>Asraya Projects for Rehabilitation of Destitute-ആശ്രയ പദ്ധതി</v>
      </c>
      <c r="D227">
        <v>0</v>
      </c>
    </row>
    <row r="228">
      <c r="B228">
        <v>2531007</v>
      </c>
      <c r="C228" t="str">
        <v>Integrated Five Year Programs-സംയോജിത പഞ്ചവല്‍സര പരിപാടി</v>
      </c>
      <c r="D228">
        <v>0</v>
      </c>
    </row>
    <row r="229">
      <c r="B229">
        <v>2531008</v>
      </c>
      <c r="C229" t="str">
        <v>EMS Total Housing Scheme-ഈഎംസ്  സമ്പൂര്‍ണ ഭവന  പദ്ധതി</v>
      </c>
      <c r="D229">
        <v>0</v>
      </c>
    </row>
    <row r="230">
      <c r="B230">
        <v>2531009</v>
      </c>
      <c r="C230" t="str">
        <v xml:space="preserve">Computerisation of Panchayats-പഞ്ചായത്തുകളുടെ കമ്പ്യൂട്ടര്‍വല്‍ക്കരണം </v>
      </c>
      <c r="D230">
        <v>0</v>
      </c>
    </row>
    <row r="231">
      <c r="B231">
        <v>2531010</v>
      </c>
      <c r="C231" t="str">
        <v>Development Fund for SGRY, RIDF Projects - SGRY, RIDF Project കള്‍ക്കുള്ള വികസന ഫണ്ട്</v>
      </c>
      <c r="D231">
        <v>0</v>
      </c>
    </row>
    <row r="232">
      <c r="B232">
        <v>2531011</v>
      </c>
      <c r="C232" t="str">
        <v xml:space="preserve">Contribution towards SSA - SSA പദ്ധതിക്കുള്ള വിഹിതം </v>
      </c>
      <c r="D232">
        <v>0</v>
      </c>
    </row>
    <row r="233">
      <c r="B233">
        <v>2531012</v>
      </c>
      <c r="C233" t="str">
        <v>Payments to IKM-ഐ.കെ.എംനുള്ള പണം നല്‍കല്‍</v>
      </c>
      <c r="D233">
        <v>0</v>
      </c>
    </row>
    <row r="234">
      <c r="B234">
        <v>2531013</v>
      </c>
      <c r="C234" t="str">
        <v>Payments to KILA-കിലക്കുള്ള പണം നല്‍കല്‍</v>
      </c>
      <c r="D234">
        <v>0</v>
      </c>
    </row>
    <row r="235">
      <c r="B235">
        <v>2531014</v>
      </c>
      <c r="C235" t="str">
        <v>Payments to Drinking Water-കുടിവെള്ളത്തിനുള്ള  പണം നല്‍കല്‍</v>
      </c>
      <c r="D235">
        <v>0</v>
      </c>
    </row>
    <row r="236">
      <c r="B236">
        <v>253</v>
      </c>
      <c r="C236" t="str">
        <v>Total-Projects not included in Sector Division</v>
      </c>
      <c r="D236">
        <f>SUM(D222:D235)</f>
        <v>0</v>
      </c>
    </row>
    <row r="237">
      <c r="B237">
        <v>255</v>
      </c>
      <c r="C237" t="str">
        <v>Maintenance Projects</v>
      </c>
    </row>
    <row r="238">
      <c r="B238">
        <v>2551001</v>
      </c>
      <c r="C238" t="str">
        <v xml:space="preserve">Maintenance Projects - Road Assets-റോഡ്‌ ആസ്തികള്‍ക്കുള്ള മെയിന്റനന്‍സ് പ്രോജക്ടുകള്‍ </v>
      </c>
    </row>
    <row r="239">
      <c r="B239">
        <v>2552001</v>
      </c>
      <c r="C239" t="str">
        <v xml:space="preserve">Maintenance Projects - Non Road Assets- Transferred Institutions - Agriculture- റോഡ്‌ ഇതര  ആസ്തികള്‍ക്കുള്ള മെയിന്റനന്‍സ് പ്രോജക്ടുകള്‍ -കൃഷി </v>
      </c>
    </row>
    <row r="240">
      <c r="B240">
        <v>2552002</v>
      </c>
      <c r="C240" t="str">
        <v xml:space="preserve">Maintenance Projects - Non Road Assets- Transferred Institutions - Animal Husbandry-റോഡ്‌ ഇതര  ആസ്തികള്‍ക്കുള്ള മെയിന്റനന്‍സ് പ്രോജക്ടുകള്‍ -മൃഗ സംരക്ഷണം </v>
      </c>
    </row>
    <row r="241">
      <c r="B241">
        <v>2552003</v>
      </c>
      <c r="C241" t="str">
        <v xml:space="preserve">Maintenance Projects - Non Road Assets- Transferred Institutions - Fisheries-റോഡ്‌ ഇതര  ആസ്തികള്‍ക്കുള്ള മെയിന്റനന്‍സ് പ്രോജക്ടുകള്‍ -മത്സ്യ കൃഷി </v>
      </c>
      <c r="D241">
        <v>0</v>
      </c>
    </row>
    <row r="242">
      <c r="B242">
        <v>2552004</v>
      </c>
      <c r="C242" t="str">
        <v xml:space="preserve">Maintenance Projects - Non Road Assets- Transferred Institutions - Industries-റോഡ്‌ ഇതര  ആസ്തികള്‍ക്കുള്ള മെയിന്റനന്‍സ് പ്രോജക്ടുകള്‍ -വ്യവസായം </v>
      </c>
      <c r="D242">
        <v>0</v>
      </c>
    </row>
    <row r="243">
      <c r="B243">
        <v>2552005</v>
      </c>
      <c r="C243" t="str">
        <v>Maintenance Projects - Non Road Assets- Transferred Institutions - Social Welfare-റോഡ്‌ ഇതര  ആസ്തികള്‍ക്കുള്ള മെയിന്റനന്‍സ് പ്രോജക്ടുകള്‍ സാമൂഹ്യ ക്ഷേമം</v>
      </c>
    </row>
    <row r="244">
      <c r="B244">
        <v>2552006</v>
      </c>
      <c r="C244" t="str">
        <v xml:space="preserve">Maintenance Projects - Non Road Assets- Transferred Institutions -Allopathy (Hospitals/Dispensaries) റോഡ്‌ ഇതര  ആസ്തികള്‍ക്കുള്ള മെയിന്റനന്‍സ് പ്രോജക്ടുകള്‍ -ആശുപത്രി/ഡിസ്പന്സറി -അലോപ്പതി </v>
      </c>
    </row>
    <row r="245">
      <c r="B245">
        <v>2552007</v>
      </c>
      <c r="C245" t="str">
        <v xml:space="preserve">Maintenance Projects - Non Road Assets- Transferred Institutions - Ayurveda (Hospitals/Dispensaries) -റോഡ്‌ ഇതര  ആസ്തികള്‍ക്കുള്ള മെയിന്റനന്‍സ് പ്രോജക്ടുകള്‍ -ആശുപത്രി-ആയുര്‍വേദം </v>
      </c>
    </row>
    <row r="246">
      <c r="B246">
        <v>2552008</v>
      </c>
      <c r="C246" t="str">
        <v xml:space="preserve">Maintenance Projects - Non Road Assets- Transferred Institutions -  Homeopathy  (Hospitals/Dispensaries) -റോഡ്‌ ഇതര  ആസ്തികള്‍ക്കുള്ള മെയിന്റനന്‍സ് പ്രോജക്ടുകള്‍ -ആശുപത്രി-ഹോമിയോപ്പതി  </v>
      </c>
    </row>
    <row r="247">
      <c r="B247">
        <v>2552009</v>
      </c>
      <c r="C247" t="str">
        <v xml:space="preserve">Maintenance Projects - Non Road Assets- Transferred Institutions - Unani (Hospitals/Dispensaries)-റോഡ്‌ ഇതര  ആസ്തികള്‍ക്കുള്ള മെയിന്റനന്‍സ് പ്രോജക്ടുകള്‍ -ആശുപത്രി-യുനാനി </v>
      </c>
      <c r="D247">
        <v>0</v>
      </c>
    </row>
    <row r="248">
      <c r="B248">
        <v>2552010</v>
      </c>
      <c r="C248" t="str">
        <v xml:space="preserve">Maintenance Projects - Non Road Assets- Transferred Institutions - Siddha (Hospitals/Dispensaries) -റോഡ്‌ ഇതര  ആസ്തികള്‍ക്കുള്ള മെയിന്റനന്‍സ് പ്രോജക്ടുകള്‍ -ആശുപത്രി-സിദ്ധ </v>
      </c>
      <c r="D248">
        <v>0</v>
      </c>
    </row>
    <row r="249">
      <c r="B249">
        <v>2552011</v>
      </c>
      <c r="C249" t="str">
        <v xml:space="preserve">Maintenance Projects - Non Road Assets- Transferred Institutions - General Education-റോഡ്‌ ഇതര  ആസ്തികള്‍ക്കുള്ള മെയിന്റനന്‍സ് പ്രോജക്ടുകള്‍ -പൊതു വിദ്യാഭ്യാസം </v>
      </c>
    </row>
    <row r="250">
      <c r="B250">
        <v>2552012</v>
      </c>
      <c r="C250" t="str">
        <v xml:space="preserve">Maintenance Projects - Non Road Assets- Transferred Institutions -  Technical Education -റോഡ്‌ ഇതര  ആസ്തികള്‍ക്കുള്ള മെയിന്റനന്‍സ് പ്രോജക്ടുകള്‍ - സാങ്കേതിക വിദ്യാഭ്യാസം </v>
      </c>
      <c r="D250">
        <v>0</v>
      </c>
    </row>
    <row r="251">
      <c r="B251">
        <v>2552013</v>
      </c>
      <c r="C251" t="str">
        <v xml:space="preserve">Maintenance Projects - Non Road Assets- Transferred Institutions - Development of Scheduled Castes--റോഡ്‌ ഇതര  ആസ്തികള്‍ക്കുള്ള മെയിന്റനന്‍സ് പ്രോജക്ടുകള്‍ -പട്ടിക ജാതി വികസനം </v>
      </c>
      <c r="D251">
        <v>0</v>
      </c>
    </row>
    <row r="252">
      <c r="B252">
        <v>2552014</v>
      </c>
      <c r="C252" t="str">
        <v xml:space="preserve">Maintenance Projects - Non Road Assets- Transferred Institutions - Development of Scheduled Tribes--റോഡ്‌ ഇതര  ആസ്തികള്‍ക്കുള്ള മെയിന്റനന്‍സ് പ്രോജക്ടുകള്‍ -പട്ടിക വര്‍ഗ  വികസനം </v>
      </c>
      <c r="D252">
        <v>0</v>
      </c>
    </row>
    <row r="253">
      <c r="B253">
        <v>2552015</v>
      </c>
      <c r="C253" t="str">
        <v xml:space="preserve">Maintenance Projects - Non Road Assets- Transferred Institutions - Tailoring and Garment Making Training Centre--റോഡ്‌ ഇതര  ആസ്തികള്‍ക്കുള്ള മെയിന്റനന്‍സ് പ്രോജക്ടുകള്‍ -വസ്ത്ര നിര്‍മാണം </v>
      </c>
    </row>
    <row r="254">
      <c r="B254">
        <v>2552016</v>
      </c>
      <c r="C254" t="str">
        <v xml:space="preserve">Maintenance Projects - Non Road Assets- Transferred Institutions - Others--റോഡ്‌ ഇതര  ആസ്തികള്‍ക്കുള്ള മെയിന്റനന്‍സ് പ്രോജക്ടുകള്‍ -മറ്റ് ഘടക സ്ഥാപനങ്ങള്‍ </v>
      </c>
    </row>
    <row r="255">
      <c r="B255">
        <v>2552017</v>
      </c>
      <c r="C255" t="str">
        <v xml:space="preserve">Maintenance Projects - Non Road Assets- Other Transferred Assets--റോഡ്‌ ഇതര  ആസ്തികള്‍ക്കുള്ള മെയിന്റനന്‍സ് പ്രോജക്ടുകള്‍ -മറ്റ് ആസ്തികള്‍ </v>
      </c>
    </row>
    <row r="256">
      <c r="B256">
        <v>255</v>
      </c>
      <c r="C256" t="str">
        <v>Total-Maintenance Projects</v>
      </c>
      <c r="D256">
        <f>SUM(D238:D255)</f>
        <v>0</v>
      </c>
    </row>
    <row r="257">
      <c r="B257">
        <v>256</v>
      </c>
      <c r="C257" t="str">
        <v>Other Revenue Grants and funds- Revenue Expenses</v>
      </c>
    </row>
    <row r="258">
      <c r="B258">
        <v>2561001</v>
      </c>
      <c r="C258" t="str">
        <v>Other Revenue Grants and funds- Revenue Expenses</v>
      </c>
    </row>
    <row r="259">
      <c r="B259">
        <v>256</v>
      </c>
      <c r="C259" t="str">
        <v>Other Revenue Grants and funds- Revenue Expenses-Total</v>
      </c>
      <c r="D259">
        <f>D258</f>
        <v>0</v>
      </c>
    </row>
    <row r="260">
      <c r="B260">
        <v>260</v>
      </c>
      <c r="C260" t="str">
        <v>Grants, Contributions and Compensations from Own Fund</v>
      </c>
    </row>
    <row r="261">
      <c r="B261">
        <v>2601001</v>
      </c>
      <c r="C261" t="str">
        <v>Grants, Contributions and Compensations from Own Fund- Grants</v>
      </c>
      <c r="D261">
        <v>0</v>
      </c>
    </row>
    <row r="262">
      <c r="B262">
        <v>2602001</v>
      </c>
      <c r="C262" t="str">
        <v>Grants, Contributions and Compensations from Own Fund- Contributions</v>
      </c>
      <c r="D262">
        <v>0</v>
      </c>
    </row>
    <row r="263">
      <c r="B263">
        <v>2603001</v>
      </c>
      <c r="C263" t="str">
        <v>Grants, Contributions and Compensations from Own Fund-  Compensations</v>
      </c>
      <c r="D263">
        <v>0</v>
      </c>
    </row>
    <row r="264">
      <c r="B264">
        <v>260</v>
      </c>
      <c r="C264" t="str">
        <v xml:space="preserve">Grants, Contributions and Compensations from Own Fund-total </v>
      </c>
      <c r="D264">
        <f>SUM(D261:D263)</f>
        <v>0</v>
      </c>
    </row>
    <row r="265">
      <c r="B265">
        <v>410</v>
      </c>
      <c r="C265" t="str">
        <v>Assets</v>
      </c>
    </row>
    <row r="266">
      <c r="B266">
        <v>4101001</v>
      </c>
      <c r="C266" t="str">
        <v>Land</v>
      </c>
      <c r="D266">
        <v>0</v>
      </c>
    </row>
    <row r="267">
      <c r="B267">
        <v>4102001</v>
      </c>
      <c r="C267" t="str">
        <v>Buildings</v>
      </c>
      <c r="D267">
        <v>0</v>
      </c>
    </row>
    <row r="268">
      <c r="B268">
        <v>4103001</v>
      </c>
      <c r="C268" t="str">
        <v>Roads</v>
      </c>
      <c r="D268">
        <v>0</v>
      </c>
    </row>
    <row r="269">
      <c r="B269">
        <v>4103002</v>
      </c>
      <c r="C269" t="str">
        <v>Lanes</v>
      </c>
      <c r="D269">
        <v>0</v>
      </c>
    </row>
    <row r="270">
      <c r="B270">
        <v>4103003</v>
      </c>
      <c r="C270" t="str">
        <v>Culverts, Bridges &amp; Other constructions</v>
      </c>
      <c r="D270">
        <v>0</v>
      </c>
    </row>
    <row r="271">
      <c r="B271">
        <v>4104001</v>
      </c>
      <c r="C271" t="str">
        <v>Drinking Water - Sources (Open Wells, Bore Wells, Tube Wells, Tanks etc.)</v>
      </c>
      <c r="D271">
        <v>0</v>
      </c>
    </row>
    <row r="272">
      <c r="B272">
        <v>4105001</v>
      </c>
      <c r="C272" t="str">
        <v>Irrigation</v>
      </c>
      <c r="D272">
        <v>0</v>
      </c>
    </row>
    <row r="273">
      <c r="B273">
        <v>4106001</v>
      </c>
      <c r="C273" t="str">
        <v>Electricity</v>
      </c>
      <c r="D273">
        <v>0</v>
      </c>
    </row>
    <row r="274">
      <c r="B274">
        <v>4107001</v>
      </c>
      <c r="C274" t="str">
        <v>Waste Treatment</v>
      </c>
      <c r="D274">
        <v>0</v>
      </c>
    </row>
    <row r="275">
      <c r="B275">
        <v>4107101</v>
      </c>
      <c r="C275" t="str">
        <v>Movable Assets</v>
      </c>
      <c r="D275">
        <v>0</v>
      </c>
    </row>
    <row r="276">
      <c r="B276">
        <v>4108001</v>
      </c>
      <c r="C276" t="str">
        <v>Other Fixed Assets</v>
      </c>
      <c r="D276">
        <v>0</v>
      </c>
    </row>
    <row r="277">
      <c r="B277" t="str">
        <v>TOTAL CAPITAL EXPENDITURE</v>
      </c>
      <c r="D277">
        <f>SUM(D266:D276)</f>
        <v>0</v>
      </c>
    </row>
    <row r="278">
      <c r="B278">
        <v>2</v>
      </c>
      <c r="C278" t="str">
        <v xml:space="preserve">2018-2019 ലെ ആകെ പ്ലാന്‍ റവന്യു ചെലവുകള്‍ </v>
      </c>
      <c r="D278">
        <f>D264+D259+D256+D236+D220+D188+D99</f>
        <v>0</v>
      </c>
    </row>
    <row r="279">
      <c r="C279" t="str">
        <v xml:space="preserve">2018-2019  ലെ ആകെ മൂലധന (പ്ലാന്‍)  ചെലവുകള്‍ </v>
      </c>
      <c r="D279">
        <f>D277</f>
        <v>0</v>
      </c>
    </row>
    <row r="280">
      <c r="D280">
        <f>D278+D279</f>
        <v>0</v>
      </c>
    </row>
  </sheetData>
  <pageMargins left="0.42" right="0.23" top="0.4330708661417323" bottom="0.31496062992125984" header="0.2755905511811024" footer="0.1968503937007874"/>
  <ignoredErrors>
    <ignoredError numberStoredAsText="1" sqref="B2:D280"/>
  </ignoredErrors>
</worksheet>
</file>

<file path=xl/worksheets/sheet17.xml><?xml version="1.0" encoding="utf-8"?>
<worksheet xmlns="http://schemas.openxmlformats.org/spreadsheetml/2006/main" xmlns:r="http://schemas.openxmlformats.org/officeDocument/2006/relationships">
  <dimension ref="B2:K50"/>
  <sheetViews>
    <sheetView workbookViewId="0" rightToLeft="0"/>
  </sheetViews>
  <sheetData>
    <row r="2">
      <c r="B2" t="str">
        <v xml:space="preserve">Form for Estimation  of Tax and Non Tax  Receipts </v>
      </c>
    </row>
    <row r="3">
      <c r="B3" t="str">
        <f>Master!C8</f>
        <v>Karassery Grama Panchayath</v>
      </c>
    </row>
    <row r="4">
      <c r="B4" t="str">
        <v>Budget centre unit</v>
      </c>
      <c r="D4" t="str">
        <v>Budget  for the last 3 years-</v>
      </c>
      <c r="G4" t="str">
        <v xml:space="preserve">Growth index </v>
      </c>
      <c r="J4" t="str">
        <v>Average of growth indices</v>
      </c>
      <c r="K4" t="str">
        <v>Estimates for the Budget year based on  growth rate</v>
      </c>
    </row>
    <row r="5">
      <c r="B5" t="str">
        <v>Account Code</v>
      </c>
      <c r="C5" t="str">
        <v>Account Head</v>
      </c>
      <c r="D5" t="str">
        <f>Master!H18</f>
        <v>2022-2023</v>
      </c>
      <c r="E5" t="str">
        <f>Master!H17</f>
        <v>2023-2024</v>
      </c>
      <c r="F5" t="str">
        <f>Master!H16</f>
        <v>2024-2025</v>
      </c>
      <c r="G5" t="str">
        <f>D5</f>
        <v>2022-2023</v>
      </c>
      <c r="H5" t="str">
        <f>E5</f>
        <v>2023-2024</v>
      </c>
      <c r="I5" t="str">
        <f>F5</f>
        <v>2024-2025</v>
      </c>
    </row>
    <row r="6">
      <c r="B6" t="str">
        <v>A</v>
      </c>
      <c r="C6" t="str">
        <v>B</v>
      </c>
      <c r="D6" t="str">
        <v>C</v>
      </c>
      <c r="E6" t="str">
        <v>D</v>
      </c>
      <c r="F6" t="str">
        <v>E</v>
      </c>
      <c r="G6" t="str">
        <v>F</v>
      </c>
      <c r="H6" t="str">
        <v>G=D/C</v>
      </c>
      <c r="I6" t="str">
        <v>H=E/D</v>
      </c>
      <c r="J6" t="str">
        <v>I=(F+G+H)/3</v>
      </c>
      <c r="K6" t="str">
        <v>J=IXE</v>
      </c>
    </row>
    <row r="7">
      <c r="B7" t="str">
        <v>WORK SHEET FOR CALCULATING TAX REVENUE</v>
      </c>
    </row>
    <row r="8">
      <c r="B8">
        <v>1101001</v>
      </c>
      <c r="C8" t="str">
        <v>Property Tax-വസ്തു നികുതി</v>
      </c>
      <c r="D8">
        <v>2050000</v>
      </c>
      <c r="E8">
        <v>2145000</v>
      </c>
      <c r="F8">
        <v>2200000</v>
      </c>
      <c r="G8">
        <v>1</v>
      </c>
      <c r="H8">
        <f>IF(D8=0,0,E8/D8)</f>
        <v>1.0463414634146342</v>
      </c>
      <c r="I8">
        <f>IF(E8=0,0,F8/E8)</f>
        <v>1.0256410256410255</v>
      </c>
      <c r="J8">
        <f>(I8+H8)/2</f>
        <v>1.0359912445278299</v>
      </c>
      <c r="K8">
        <f>F8*J8</f>
        <v>2279180.7379612257</v>
      </c>
    </row>
    <row r="9">
      <c r="B9">
        <v>1101101</v>
      </c>
      <c r="C9" t="str">
        <v>Service Tax-സേവന നികുതി</v>
      </c>
      <c r="G9">
        <v>1</v>
      </c>
      <c r="H9">
        <f>IF(D9=0,0,E9/D9)</f>
        <v>0</v>
      </c>
      <c r="I9">
        <f>IF(E9=0,0,F9/E9)</f>
        <v>0</v>
      </c>
      <c r="J9">
        <f>(I9+H9)/2</f>
        <v>0</v>
      </c>
      <c r="K9">
        <f>F9*J9</f>
        <v>0</v>
      </c>
    </row>
    <row r="10">
      <c r="B10">
        <v>1102001</v>
      </c>
      <c r="C10" t="str">
        <v>Profession Tax-തൊഴില്‍ നികുതി</v>
      </c>
      <c r="G10">
        <v>1</v>
      </c>
      <c r="H10">
        <f>IF(D10=0,0,E10/D10)</f>
        <v>0</v>
      </c>
      <c r="I10">
        <f>IF(E10=0,0,F10/E10)</f>
        <v>0</v>
      </c>
      <c r="J10">
        <f>(I10+H10)/2</f>
        <v>0</v>
      </c>
      <c r="K10">
        <f>F10*J10</f>
        <v>0</v>
      </c>
    </row>
    <row r="11">
      <c r="B11">
        <v>1103001</v>
      </c>
      <c r="C11" t="str">
        <v>Advertisement Tax-പരസ്യ നികുതി</v>
      </c>
      <c r="G11">
        <v>1</v>
      </c>
      <c r="H11">
        <f>IF(D11=0,0,E11/D11)</f>
        <v>0</v>
      </c>
      <c r="I11">
        <f>IF(E11=0,0,F11/E11)</f>
        <v>0</v>
      </c>
      <c r="J11">
        <f>(I11+H11)/2</f>
        <v>0</v>
      </c>
      <c r="K11">
        <f>F11*J11</f>
        <v>0</v>
      </c>
    </row>
    <row r="12">
      <c r="B12">
        <v>1103501</v>
      </c>
      <c r="C12" t="str">
        <v>Show Tax-പ്രദര്‍ശന നികുതി</v>
      </c>
      <c r="G12">
        <v>1</v>
      </c>
      <c r="H12">
        <f>IF(D12=0,0,E12/D12)</f>
        <v>0</v>
      </c>
      <c r="I12">
        <f>IF(E12=0,0,F12/E12)</f>
        <v>0</v>
      </c>
      <c r="J12">
        <f>(H12+I12)/2</f>
        <v>0</v>
      </c>
      <c r="K12">
        <f>F12*J12</f>
        <v>0</v>
      </c>
    </row>
    <row r="13">
      <c r="B13">
        <v>1104001</v>
      </c>
      <c r="C13" t="str">
        <v>Entertainment Tax-വിനോദനികുതി</v>
      </c>
      <c r="G13">
        <v>1</v>
      </c>
      <c r="H13">
        <f>IF(D13=0,0,E13/D13)</f>
        <v>0</v>
      </c>
      <c r="I13">
        <f>IF(E13=0,0,F13/E13)</f>
        <v>0</v>
      </c>
      <c r="J13">
        <f>(H13+I13)/2</f>
        <v>0</v>
      </c>
      <c r="K13">
        <f>F13*J13</f>
        <v>0</v>
      </c>
    </row>
    <row r="14">
      <c r="B14">
        <v>1105101</v>
      </c>
      <c r="C14" t="str">
        <v>Toll-ടോള്‍</v>
      </c>
      <c r="G14">
        <v>1</v>
      </c>
      <c r="H14">
        <f>IF(D14=0,0,E14/D14)</f>
        <v>0</v>
      </c>
      <c r="I14">
        <f>IF(E14=0,0,F14/E14)</f>
        <v>0</v>
      </c>
      <c r="J14">
        <f>(H14+I14)/2</f>
        <v>0</v>
      </c>
      <c r="K14">
        <f>F14*J14</f>
        <v>0</v>
      </c>
    </row>
    <row r="15">
      <c r="B15">
        <v>1105201</v>
      </c>
      <c r="C15" t="str">
        <v>Land Conversion Cess-ഭൂ പരിവര്‍ത്തന സെസ്</v>
      </c>
      <c r="G15">
        <v>1</v>
      </c>
      <c r="H15">
        <f>IF(D15=0,0,E15/D15)</f>
        <v>0</v>
      </c>
      <c r="I15">
        <f>IF(E15=0,0,F15/E15)</f>
        <v>0</v>
      </c>
      <c r="J15">
        <f>(H15+I15)/2</f>
        <v>0</v>
      </c>
      <c r="K15">
        <f>F15*J15</f>
        <v>0</v>
      </c>
    </row>
    <row r="16">
      <c r="B16" t="str">
        <v>WORK SHEET FOR CALCULATING NON TAX REVENUE</v>
      </c>
    </row>
    <row r="17">
      <c r="B17">
        <v>1301001</v>
      </c>
      <c r="C17" t="str">
        <v>Rent from Land and Buildings-സ്ഥലങ്ങളുടെയും കെട്ടിടങ്ങളുടെയും വാടക</v>
      </c>
      <c r="G17">
        <v>1</v>
      </c>
      <c r="H17">
        <f>IF(D17=0,0,E17/D17)</f>
        <v>0</v>
      </c>
      <c r="I17">
        <f>IF(E17=0,0,F17/E17)</f>
        <v>0</v>
      </c>
      <c r="J17">
        <f>(H17+I17)/2</f>
        <v>0</v>
      </c>
      <c r="K17">
        <f>F17*J17</f>
        <v>0</v>
      </c>
    </row>
    <row r="18">
      <c r="B18">
        <v>1302001</v>
      </c>
      <c r="C18" t="str">
        <v>Rent from Staff Quarters-സ്റ്റാഫ് ക്വാര്‍ട്ടെഴ്സ് വാടക</v>
      </c>
      <c r="G18">
        <v>1</v>
      </c>
      <c r="H18">
        <f>IF(D18=0,0,E18/D18)</f>
        <v>0</v>
      </c>
      <c r="I18">
        <f>IF(E18=0,0,F18/E18)</f>
        <v>0</v>
      </c>
      <c r="J18">
        <f>(H18+I18)/2</f>
        <v>0</v>
      </c>
      <c r="K18">
        <f>F18*J18</f>
        <v>0</v>
      </c>
    </row>
    <row r="19">
      <c r="B19">
        <v>1303001</v>
      </c>
      <c r="C19" t="str">
        <v>Rent from Auditoriums and Halls- ആഡിറ്റോറിയം/ഹാള്‍ വാടക</v>
      </c>
      <c r="G19">
        <v>1</v>
      </c>
      <c r="H19">
        <f>IF(D19=0,0,E19/D19)</f>
        <v>0</v>
      </c>
      <c r="I19">
        <f>IF(E19=0,0,F19/E19)</f>
        <v>0</v>
      </c>
      <c r="J19">
        <f>(H19+I19)/2</f>
        <v>0</v>
      </c>
      <c r="K19">
        <f>F19*J19</f>
        <v>0</v>
      </c>
    </row>
    <row r="20">
      <c r="B20">
        <v>1304001</v>
      </c>
      <c r="C20" t="str">
        <v>Daily Rentals from Panchayat Properties-പഞ്ചായത്ത്‌ സ്വത്തുകളുടെ ദിവസ വാടക</v>
      </c>
      <c r="G20">
        <v>1</v>
      </c>
      <c r="H20">
        <f>IF(D20=0,0,E20/D20)</f>
        <v>0</v>
      </c>
      <c r="I20">
        <f>IF(E20=0,0,F20/E20)</f>
        <v>0</v>
      </c>
      <c r="J20">
        <f>(H20+I20)/2</f>
        <v>0</v>
      </c>
      <c r="K20">
        <f>F20*J20</f>
        <v>0</v>
      </c>
    </row>
    <row r="21">
      <c r="B21">
        <v>1308001</v>
      </c>
      <c r="C21" t="str">
        <v xml:space="preserve">Other Rents- മറ്റ് വാടകകള്‍ </v>
      </c>
      <c r="G21">
        <v>1</v>
      </c>
      <c r="H21">
        <f>IF(D21=0,0,E21/D21)</f>
        <v>0</v>
      </c>
      <c r="I21">
        <f>IF(E21=0,0,F21/E21)</f>
        <v>0</v>
      </c>
      <c r="J21">
        <f>(H21+I21)/2</f>
        <v>0</v>
      </c>
      <c r="K21">
        <f>F21*J21</f>
        <v>0</v>
      </c>
    </row>
    <row r="22">
      <c r="B22">
        <v>1401001</v>
      </c>
      <c r="C22" t="str">
        <v>Empanelment &amp; Registration Charges/ Fees-രജിസ്ട്രേഷന്‍ ചാര്‍ജ്/ഫീസ്‌</v>
      </c>
      <c r="G22">
        <v>1</v>
      </c>
      <c r="H22">
        <f>IF(D22=0,0,E22/D22)</f>
        <v>0</v>
      </c>
      <c r="I22">
        <f>IF(E22=0,0,F22/E22)</f>
        <v>0</v>
      </c>
      <c r="J22">
        <f>(H22+I22)/2</f>
        <v>0</v>
      </c>
      <c r="K22">
        <f>F22*J22</f>
        <v>0</v>
      </c>
    </row>
    <row r="23">
      <c r="B23">
        <v>1401101</v>
      </c>
      <c r="C23" t="str">
        <v>Licence Fees-ലൈസന്‍സ് ഫീസ്‌</v>
      </c>
      <c r="G23">
        <v>1</v>
      </c>
      <c r="H23">
        <f>IF(D23=0,0,E23/D23)</f>
        <v>0</v>
      </c>
      <c r="I23">
        <f>IF(E23=0,0,F23/E23)</f>
        <v>0</v>
      </c>
      <c r="J23">
        <f>(H23+I23)/2</f>
        <v>0</v>
      </c>
      <c r="K23">
        <f>F23*J23</f>
        <v>0</v>
      </c>
    </row>
    <row r="24">
      <c r="B24">
        <v>1401201</v>
      </c>
      <c r="C24" t="str">
        <v>Fee for Grant of Permit-പെര്‍മിറ്റ്‌ ഫീസ്‌</v>
      </c>
      <c r="G24">
        <v>1</v>
      </c>
      <c r="H24">
        <f>IF(D24=0,0,E24/D24)</f>
        <v>0</v>
      </c>
      <c r="I24">
        <f>IF(E24=0,0,F24/E24)</f>
        <v>0</v>
      </c>
      <c r="J24">
        <f>(H24+I24)/2</f>
        <v>0</v>
      </c>
      <c r="K24">
        <f>F24*J24</f>
        <v>0</v>
      </c>
    </row>
    <row r="25">
      <c r="B25">
        <v>1401301</v>
      </c>
      <c r="C25" t="str">
        <v>Fees for Certificate or Extract-സര്‍ടിഫിക്കറ്റ്/എക്സ്ട്രാക്റ്റ്‌ ഫീ</v>
      </c>
      <c r="G25">
        <v>1</v>
      </c>
      <c r="H25">
        <f>IF(D25=0,0,E25/D25)</f>
        <v>0</v>
      </c>
      <c r="I25">
        <f>IF(E25=0,0,F25/E25)</f>
        <v>0</v>
      </c>
      <c r="J25">
        <f>(H25+I25)/2</f>
        <v>0</v>
      </c>
      <c r="K25">
        <f>F25*J25</f>
        <v>0</v>
      </c>
    </row>
    <row r="26">
      <c r="B26">
        <v>1402001</v>
      </c>
      <c r="C26" t="str">
        <v>Penalties and Fines-ഫൈന്‍</v>
      </c>
      <c r="G26">
        <v>1</v>
      </c>
      <c r="H26">
        <f>IF(D26=0,0,E26/D26)</f>
        <v>0</v>
      </c>
      <c r="I26">
        <f>IF(E26=0,0,F26/E26)</f>
        <v>0</v>
      </c>
      <c r="J26">
        <f>(H26+I26)/2</f>
        <v>0</v>
      </c>
      <c r="K26">
        <f>F26*J26</f>
        <v>0</v>
      </c>
    </row>
    <row r="27">
      <c r="B27">
        <v>1404001</v>
      </c>
      <c r="C27" t="str">
        <v xml:space="preserve">Miscellaneous Fees-മറ്റ് ഫീസുകള്‍ </v>
      </c>
      <c r="G27">
        <v>1</v>
      </c>
      <c r="H27">
        <f>IF(D27=0,0,E27/D27)</f>
        <v>0</v>
      </c>
      <c r="I27">
        <f>IF(E27=0,0,F27/E27)</f>
        <v>0</v>
      </c>
      <c r="J27">
        <f>(H27+I27)/2</f>
        <v>0</v>
      </c>
      <c r="K27">
        <f>F27*J27</f>
        <v>0</v>
      </c>
    </row>
    <row r="28">
      <c r="B28">
        <v>1405001</v>
      </c>
      <c r="C28" t="str">
        <v xml:space="preserve">User Charges Collected-യൂസര്‍ ചാര്‍ജ് </v>
      </c>
      <c r="G28">
        <v>1</v>
      </c>
      <c r="H28">
        <f>IF(D28=0,0,E28/D28)</f>
        <v>0</v>
      </c>
      <c r="I28">
        <f>IF(E28=0,0,F28/E28)</f>
        <v>0</v>
      </c>
      <c r="J28">
        <f>(H28+I28)/2</f>
        <v>0</v>
      </c>
      <c r="K28">
        <f>F28*J28</f>
        <v>0</v>
      </c>
    </row>
    <row r="29">
      <c r="B29">
        <v>1407001</v>
      </c>
      <c r="C29" t="str">
        <v>Service/ Administrative Charges-സര്‍വീസ്/അട്മിനിസ്ട്രെടിവ് ചാര്‍ജുകള്‍</v>
      </c>
      <c r="G29">
        <v>1</v>
      </c>
      <c r="H29">
        <f>IF(D29=0,0,E29/D29)</f>
        <v>0</v>
      </c>
      <c r="I29">
        <f>IF(E29=0,0,F29/E29)</f>
        <v>0</v>
      </c>
      <c r="J29">
        <f>(H29+I29)/2</f>
        <v>0</v>
      </c>
      <c r="K29">
        <f>F29*J29</f>
        <v>0</v>
      </c>
    </row>
    <row r="30">
      <c r="B30">
        <v>1501001</v>
      </c>
      <c r="C30" t="str">
        <v>Sale of Products-ഉല്‍പ്പന്നങ്ങളുടെ വില</v>
      </c>
      <c r="G30">
        <v>1</v>
      </c>
      <c r="H30">
        <f>IF(D30=0,0,E30/D30)</f>
        <v>0</v>
      </c>
      <c r="I30">
        <f>IF(E30=0,0,F30/E30)</f>
        <v>0</v>
      </c>
      <c r="J30">
        <f>(H30+I30)/2</f>
        <v>0</v>
      </c>
      <c r="K30">
        <f>F30*J30</f>
        <v>0</v>
      </c>
    </row>
    <row r="31">
      <c r="B31">
        <v>1501101</v>
      </c>
      <c r="C31" t="str">
        <v>Sale of Forms-ഫാറം വില</v>
      </c>
      <c r="G31">
        <v>1</v>
      </c>
      <c r="H31">
        <f>IF(D31=0,0,E31/D31)</f>
        <v>0</v>
      </c>
      <c r="I31">
        <f>IF(E31=0,0,F31/E31)</f>
        <v>0</v>
      </c>
      <c r="J31">
        <f>(H31+I31)/2</f>
        <v>0</v>
      </c>
      <c r="K31">
        <f>F31*J31</f>
        <v>0</v>
      </c>
    </row>
    <row r="32">
      <c r="B32">
        <v>1501201</v>
      </c>
      <c r="C32" t="str">
        <v>Sale of stores &amp; Scrap-ഉപയോഗശൂന്യമായ വസ്തുക്കളുടെ വില്‍പ്പന</v>
      </c>
      <c r="G32">
        <v>1</v>
      </c>
      <c r="H32">
        <f>IF(D32=0,0,E32/D32)</f>
        <v>0</v>
      </c>
      <c r="I32">
        <f>IF(E32=0,0,F32/E32)</f>
        <v>0</v>
      </c>
      <c r="J32">
        <f>(H32+I32)/2</f>
        <v>0</v>
      </c>
      <c r="K32">
        <f>F32*J32</f>
        <v>0</v>
      </c>
    </row>
    <row r="33">
      <c r="B33">
        <v>1503001</v>
      </c>
      <c r="C33" t="str">
        <v>Miscellaneous Sales--മറ്റ് വസ്തുക്കളുടെ വില്‍പ്പന</v>
      </c>
      <c r="G33">
        <v>1</v>
      </c>
      <c r="H33">
        <f>IF(D33=0,0,E33/D33)</f>
        <v>0</v>
      </c>
      <c r="I33">
        <f>IF(E33=0,0,F33/E33)</f>
        <v>0</v>
      </c>
      <c r="J33">
        <f>(H33+I33)/2</f>
        <v>0</v>
      </c>
      <c r="K33">
        <f>F33*J33</f>
        <v>0</v>
      </c>
    </row>
    <row r="34">
      <c r="B34">
        <v>1504001</v>
      </c>
      <c r="C34" t="str">
        <v>Hire Charges of Vehicles-വാഹന വാടക</v>
      </c>
      <c r="G34">
        <v>1</v>
      </c>
      <c r="H34">
        <f>IF(D34=0,0,E34/D34)</f>
        <v>0</v>
      </c>
      <c r="I34">
        <f>IF(E34=0,0,F34/E34)</f>
        <v>0</v>
      </c>
      <c r="J34">
        <f>(H34+I34)/2</f>
        <v>0</v>
      </c>
      <c r="K34">
        <f>F34*J34</f>
        <v>0</v>
      </c>
    </row>
    <row r="35">
      <c r="B35">
        <v>1504101</v>
      </c>
      <c r="C35" t="str">
        <v>Hire Charges of Tools, Machinery and Equipment-ഉപകരണങ്ങളുടെ വാടക</v>
      </c>
      <c r="G35">
        <v>1</v>
      </c>
      <c r="H35">
        <f>IF(D35=0,0,E35/D35)</f>
        <v>0</v>
      </c>
      <c r="I35">
        <f>IF(E35=0,0,F35/E35)</f>
        <v>0</v>
      </c>
      <c r="J35">
        <f>(H35+I35)/2</f>
        <v>0</v>
      </c>
      <c r="K35">
        <f>F35*J35</f>
        <v>0</v>
      </c>
    </row>
    <row r="36">
      <c r="B36">
        <v>1511001</v>
      </c>
      <c r="C36" t="str">
        <v>Receipts from Transferred Institutions</v>
      </c>
      <c r="G36">
        <v>1</v>
      </c>
      <c r="H36">
        <f>IF(D36=0,0,E36/D36)</f>
        <v>0</v>
      </c>
      <c r="I36">
        <f>IF(E36=0,0,F36/E36)</f>
        <v>0</v>
      </c>
      <c r="J36">
        <f>(H36+I36)/2</f>
        <v>0</v>
      </c>
      <c r="K36">
        <f>F36*J36</f>
        <v>0</v>
      </c>
    </row>
    <row r="37">
      <c r="B37">
        <v>1701001</v>
      </c>
      <c r="C37" t="str">
        <v>Interest from Investments-നിക്ഷേപങ്ങളില്‍ നിന്നുള്ള പലിശ</v>
      </c>
      <c r="G37">
        <v>1</v>
      </c>
      <c r="H37">
        <f>IF(D37=0,0,E37/D37)</f>
        <v>0</v>
      </c>
      <c r="I37">
        <f>IF(E37=0,0,F37/E37)</f>
        <v>0</v>
      </c>
      <c r="J37">
        <f>(H37+I37)/2</f>
        <v>0</v>
      </c>
      <c r="K37">
        <f>F37*J37</f>
        <v>0</v>
      </c>
    </row>
    <row r="38">
      <c r="B38">
        <v>1702001</v>
      </c>
      <c r="C38" t="str">
        <v>Dividend-നിക്ഷേപങ്ങളില്‍ നിന്നുള്ള അംശആദായം</v>
      </c>
      <c r="G38">
        <v>1</v>
      </c>
      <c r="H38">
        <f>IF(D38=0,0,E38/D38)</f>
        <v>0</v>
      </c>
      <c r="I38">
        <f>IF(E38=0,0,F38/E38)</f>
        <v>0</v>
      </c>
      <c r="J38">
        <f>(H38+I38)/2</f>
        <v>0</v>
      </c>
      <c r="K38">
        <f>F38*J38</f>
        <v>0</v>
      </c>
    </row>
    <row r="39">
      <c r="B39">
        <v>1704001</v>
      </c>
      <c r="C39" t="str">
        <v>Profit on Sale of Investments-നിക്ഷേപങ്ങളുടെ വില്‍പ്പനയില്‍ നിന്നുള്ള ലാഭം</v>
      </c>
      <c r="G39">
        <v>1</v>
      </c>
      <c r="H39">
        <f>IF(D39=0,0,E39/D39)</f>
        <v>0</v>
      </c>
      <c r="I39">
        <f>IF(E39=0,0,F39/E39)</f>
        <v>0</v>
      </c>
      <c r="J39">
        <f>(H39+I39)/2</f>
        <v>0</v>
      </c>
      <c r="K39">
        <f>F39*J39</f>
        <v>0</v>
      </c>
    </row>
    <row r="40">
      <c r="B40">
        <v>1708001</v>
      </c>
      <c r="C40" t="str">
        <v>Other Income from Investments-നിക്ഷേപങ്ങളില്‍ നിന്നുള്ള മറ്റു വരവുകള്‍</v>
      </c>
      <c r="G40">
        <v>1</v>
      </c>
      <c r="H40">
        <f>IF(D40=0,0,E40/D40)</f>
        <v>0</v>
      </c>
      <c r="I40">
        <f>IF(E40=0,0,F40/E40)</f>
        <v>0</v>
      </c>
      <c r="J40">
        <f>(H40+I40)/2</f>
        <v>0</v>
      </c>
      <c r="K40">
        <f>F40*J40</f>
        <v>0</v>
      </c>
    </row>
    <row r="41">
      <c r="B41">
        <v>1711001</v>
      </c>
      <c r="C41" t="str">
        <v xml:space="preserve">Interest from Bank Accounts-ബാങ്ക് നിക്ഷേപങ്ങളില്‍ നിന്നുള്ള പലിശ </v>
      </c>
      <c r="G41">
        <v>1</v>
      </c>
      <c r="H41">
        <f>IF(D41=0,0,E41/D41)</f>
        <v>0</v>
      </c>
      <c r="I41">
        <f>IF(E41=0,0,F41/E41)</f>
        <v>0</v>
      </c>
      <c r="J41">
        <f>(H41+I41)/2</f>
        <v>0</v>
      </c>
      <c r="K41">
        <f>F41*J41</f>
        <v>0</v>
      </c>
    </row>
    <row r="42">
      <c r="B42">
        <v>1712001</v>
      </c>
      <c r="C42" t="str">
        <v>Interest on Loans and Advances to Employees-ജീവനക്കാര്‍ക്ക് നല്‍കിയിട്ടുള്ള മുന്കൂറുകളില്‍ നിന്നുള്ള പലിശ</v>
      </c>
      <c r="G42">
        <v>1</v>
      </c>
      <c r="H42">
        <f>IF(D42=0,0,E42/D42)</f>
        <v>0</v>
      </c>
      <c r="I42">
        <f>IF(E42=0,0,F42/E42)</f>
        <v>0</v>
      </c>
      <c r="J42">
        <f>(H42+I42)/2</f>
        <v>0</v>
      </c>
      <c r="K42">
        <f>F42*J42</f>
        <v>0</v>
      </c>
    </row>
    <row r="43">
      <c r="B43">
        <v>1713001</v>
      </c>
      <c r="C43" t="str">
        <v>Interest on Loans to Others-മറ്റ് വായ്പകളില്‍ നിന്നുള്ള പലിശ വരവുകള്‍</v>
      </c>
      <c r="G43">
        <v>1</v>
      </c>
      <c r="H43">
        <f>IF(D43=0,0,E43/D43)</f>
        <v>0</v>
      </c>
      <c r="I43">
        <f>IF(E43=0,0,F43/E43)</f>
        <v>0</v>
      </c>
      <c r="J43">
        <f>(H43+I43)/2</f>
        <v>0</v>
      </c>
      <c r="K43">
        <f>F43*J43</f>
        <v>0</v>
      </c>
    </row>
    <row r="44">
      <c r="B44">
        <v>1718001</v>
      </c>
      <c r="C44" t="str">
        <v>Other Interest-മറ്റ് പലിശ വരവുകള്‍</v>
      </c>
      <c r="G44">
        <v>1</v>
      </c>
      <c r="H44">
        <f>IF(D44=0,0,E44/D44)</f>
        <v>0</v>
      </c>
      <c r="I44">
        <f>IF(E44=0,0,F44/E44)</f>
        <v>0</v>
      </c>
      <c r="J44">
        <f>(H44+I44)/2</f>
        <v>0</v>
      </c>
      <c r="K44">
        <f>F44*J44</f>
        <v>0</v>
      </c>
    </row>
    <row r="45">
      <c r="B45">
        <v>1801001</v>
      </c>
      <c r="C45" t="str">
        <v>Deposits Forfeited-നിക്ഷേപങ്ങള്‍ കണ്ടുകെട്ടിയത്</v>
      </c>
      <c r="G45">
        <v>1</v>
      </c>
      <c r="H45">
        <f>IF(D45=0,0,E45/D45)</f>
        <v>0</v>
      </c>
      <c r="I45">
        <f>IF(E45=0,0,F45/E45)</f>
        <v>0</v>
      </c>
      <c r="J45">
        <f>(H45+I45)/2</f>
        <v>0</v>
      </c>
      <c r="K45">
        <f>F45*J45</f>
        <v>0</v>
      </c>
    </row>
    <row r="46">
      <c r="B46">
        <v>1801101</v>
      </c>
      <c r="C46" t="str">
        <v>Lapsed Deposits-കാലഹരണപ്പെട്ട നിക്ഷേപങ്ങള്‍</v>
      </c>
      <c r="G46">
        <v>1</v>
      </c>
      <c r="H46">
        <f>IF(D46=0,0,E46/D46)</f>
        <v>0</v>
      </c>
      <c r="I46">
        <f>IF(E46=0,0,F46/E46)</f>
        <v>0</v>
      </c>
      <c r="J46">
        <f>(H46+I46)/2</f>
        <v>0</v>
      </c>
      <c r="K46">
        <f>F46*J46</f>
        <v>0</v>
      </c>
    </row>
    <row r="47">
      <c r="B47">
        <v>1802001</v>
      </c>
      <c r="C47" t="str">
        <v>Insurance Claim Recovery-ഇന്ഷുറന്സ് ക്ലെയിം ലഭിച്ചത്</v>
      </c>
      <c r="G47">
        <v>1</v>
      </c>
      <c r="H47">
        <f>IF(D47=0,0,E47/D47)</f>
        <v>0</v>
      </c>
      <c r="I47">
        <f>IF(E47=0,0,F47/E47)</f>
        <v>0</v>
      </c>
      <c r="J47">
        <f>(H47+I47)/2</f>
        <v>0</v>
      </c>
      <c r="K47">
        <f>F47*J47</f>
        <v>0</v>
      </c>
    </row>
    <row r="48">
      <c r="B48">
        <v>1803001</v>
      </c>
      <c r="C48" t="str">
        <v>Profit on Disposal of Fixed Assets-സ്ഥിര ആസ്തികളുടെ വില്പ്പനയിലുള്ള ലാഭം</v>
      </c>
      <c r="G48">
        <v>1</v>
      </c>
      <c r="H48">
        <f>IF(D48=0,0,E48/D48)</f>
        <v>0</v>
      </c>
      <c r="I48">
        <f>IF(E48=0,0,F48/E48)</f>
        <v>0</v>
      </c>
      <c r="J48">
        <f>(H48+I48)/2</f>
        <v>0</v>
      </c>
      <c r="K48">
        <f>F48*J48</f>
        <v>0</v>
      </c>
    </row>
    <row r="49">
      <c r="B49">
        <v>1804001</v>
      </c>
      <c r="C49" t="str">
        <v>Recovery from Employees-ജീവനക്കാറില്‍ നിന്നുള്ള റിക്കവറികള്‍</v>
      </c>
      <c r="G49">
        <v>1</v>
      </c>
      <c r="H49">
        <f>IF(D49=0,0,E49/D49)</f>
        <v>0</v>
      </c>
      <c r="I49">
        <f>IF(E49=0,0,F49/E49)</f>
        <v>0</v>
      </c>
      <c r="J49">
        <f>(H49+I49)/2</f>
        <v>0</v>
      </c>
      <c r="K49">
        <f>F49*J49</f>
        <v>0</v>
      </c>
    </row>
    <row r="50">
      <c r="B50">
        <v>1808001</v>
      </c>
      <c r="C50" t="str">
        <v>Miscellaneous Income</v>
      </c>
      <c r="G50">
        <v>1</v>
      </c>
      <c r="H50">
        <f>IF(D50=0,0,E50/D50)</f>
        <v>0</v>
      </c>
      <c r="I50">
        <f>IF(E50=0,0,F50/E50)</f>
        <v>0</v>
      </c>
      <c r="J50">
        <f>(H50+I50)/2</f>
        <v>0</v>
      </c>
      <c r="K50">
        <f>F50*J50</f>
        <v>0</v>
      </c>
    </row>
  </sheetData>
  <mergeCells count="9">
    <mergeCell ref="B7:K7"/>
    <mergeCell ref="B16:K16"/>
    <mergeCell ref="B4:C4"/>
    <mergeCell ref="B2:K2"/>
    <mergeCell ref="B3:K3"/>
    <mergeCell ref="D4:F4"/>
    <mergeCell ref="G4:I4"/>
    <mergeCell ref="J4:J5"/>
    <mergeCell ref="K4:K5"/>
  </mergeCells>
  <pageMargins left="0.45" right="0.31" top="0.51" bottom="0.34" header="0.15748031496062992" footer="0.15748031496062992"/>
  <ignoredErrors>
    <ignoredError numberStoredAsText="1" sqref="B2:K50"/>
  </ignoredErrors>
</worksheet>
</file>

<file path=xl/worksheets/sheet18.xml><?xml version="1.0" encoding="utf-8"?>
<worksheet xmlns="http://schemas.openxmlformats.org/spreadsheetml/2006/main" xmlns:r="http://schemas.openxmlformats.org/officeDocument/2006/relationships">
  <dimension ref="B2:K59"/>
  <sheetViews>
    <sheetView workbookViewId="0" rightToLeft="0"/>
  </sheetViews>
  <sheetData>
    <row r="2">
      <c r="B2" t="str">
        <v>Form for Estimation  of STATUTORY EXPENSES</v>
      </c>
    </row>
    <row r="3">
      <c r="B3" t="str">
        <f>Master!C8</f>
        <v>Karassery Grama Panchayath</v>
      </c>
    </row>
    <row r="4">
      <c r="B4" t="str">
        <v>Budget centre unit</v>
      </c>
      <c r="D4" t="str">
        <v>Budget  for the last 3 years-</v>
      </c>
      <c r="G4" t="str">
        <v>Growth index for the last 3 years-</v>
      </c>
      <c r="J4" t="str">
        <v>Average of growth indices</v>
      </c>
      <c r="K4" t="str">
        <v>Estimates for the Budget year based on  growth rate</v>
      </c>
    </row>
    <row r="5">
      <c r="B5" t="str">
        <v>Account Code</v>
      </c>
      <c r="C5" t="str">
        <v>Account Head</v>
      </c>
      <c r="D5" t="str">
        <f>Master!H18</f>
        <v>2022-2023</v>
      </c>
      <c r="E5" t="str">
        <f>Master!H17</f>
        <v>2023-2024</v>
      </c>
      <c r="F5" t="str">
        <f>Master!H16</f>
        <v>2024-2025</v>
      </c>
      <c r="G5" t="str">
        <f>D5</f>
        <v>2022-2023</v>
      </c>
      <c r="H5" t="str">
        <f>E5</f>
        <v>2023-2024</v>
      </c>
      <c r="I5" t="str">
        <f>F5</f>
        <v>2024-2025</v>
      </c>
    </row>
    <row r="6">
      <c r="B6" t="str">
        <v>A</v>
      </c>
      <c r="C6" t="str">
        <v>B</v>
      </c>
      <c r="D6" t="str">
        <v>C</v>
      </c>
      <c r="E6" t="str">
        <v>D</v>
      </c>
      <c r="F6" t="str">
        <v>E</v>
      </c>
      <c r="G6" t="str">
        <v>F=1</v>
      </c>
      <c r="H6" t="str">
        <v>G=D/C</v>
      </c>
      <c r="I6" t="str">
        <v>H=E/D</v>
      </c>
      <c r="J6" t="str">
        <v>I=(F+G+H)/3</v>
      </c>
      <c r="K6" t="str">
        <v>J=IXE</v>
      </c>
    </row>
    <row r="7">
      <c r="B7">
        <v>2101001</v>
      </c>
      <c r="C7" t="str">
        <v>Salaries-ശമ്പളം</v>
      </c>
      <c r="D7">
        <v>5500000</v>
      </c>
      <c r="E7">
        <v>6000000</v>
      </c>
      <c r="F7">
        <v>6300000</v>
      </c>
      <c r="G7">
        <v>1</v>
      </c>
      <c r="H7">
        <f>IF(D7=0,0,E7/D7)</f>
        <v>1.0909090909090908</v>
      </c>
      <c r="I7">
        <f>IF(E7=0,0,F7/E7)</f>
        <v>1.05</v>
      </c>
      <c r="J7">
        <f>(I7+H7)/2</f>
        <v>1.0704545454545453</v>
      </c>
      <c r="K7">
        <f>F7*J7</f>
        <v>6743863.636363636</v>
      </c>
    </row>
    <row r="8">
      <c r="B8">
        <v>2101002</v>
      </c>
      <c r="C8" t="str">
        <v>Wages-കൂലി</v>
      </c>
      <c r="G8">
        <v>1</v>
      </c>
      <c r="H8">
        <f>IF(D8=0,0,E8/D8)</f>
        <v>0</v>
      </c>
      <c r="I8">
        <f>IF(E8=0,0,F8/E8)</f>
        <v>0</v>
      </c>
      <c r="J8">
        <f>(I8+H8)/2</f>
        <v>0</v>
      </c>
      <c r="K8">
        <f>F8*J8</f>
        <v>0</v>
      </c>
    </row>
    <row r="9">
      <c r="B9">
        <v>2101003</v>
      </c>
      <c r="C9" t="str">
        <v>Bonus-ബോണസ്</v>
      </c>
      <c r="G9">
        <v>1</v>
      </c>
      <c r="H9">
        <f>IF(D9=0,0,E9/D9)</f>
        <v>0</v>
      </c>
      <c r="I9">
        <f>IF(E9=0,0,F9/E9)</f>
        <v>0</v>
      </c>
      <c r="J9">
        <f>(I9+H9)/2</f>
        <v>0</v>
      </c>
      <c r="K9">
        <f>F9*J9</f>
        <v>0</v>
      </c>
    </row>
    <row r="10">
      <c r="B10">
        <v>2102001</v>
      </c>
      <c r="C10" t="str">
        <v>Travelling Allowances-യാത്രാ ബത്ത</v>
      </c>
      <c r="G10">
        <v>1</v>
      </c>
      <c r="H10">
        <f>IF(D10=0,0,E10/D10)</f>
        <v>0</v>
      </c>
      <c r="I10">
        <f>IF(E10=0,0,F10/E10)</f>
        <v>0</v>
      </c>
      <c r="J10">
        <f>(I10+H10)/2</f>
        <v>0</v>
      </c>
      <c r="K10">
        <f>F10*J10</f>
        <v>0</v>
      </c>
    </row>
    <row r="11">
      <c r="B11">
        <v>2102002</v>
      </c>
      <c r="C11" t="str">
        <v>Other Benefits and Allowances-മറ്റ് ബത്തകള്‍</v>
      </c>
      <c r="G11">
        <v>1</v>
      </c>
      <c r="H11">
        <f>IF(D11=0,0,E11/D11)</f>
        <v>0</v>
      </c>
      <c r="I11">
        <f>IF(E11=0,0,F11/E11)</f>
        <v>0</v>
      </c>
      <c r="J11">
        <f>(I11+H11)/2</f>
        <v>0</v>
      </c>
      <c r="K11">
        <f>F11*J11</f>
        <v>0</v>
      </c>
    </row>
    <row r="12">
      <c r="B12">
        <v>2102003</v>
      </c>
      <c r="C12" t="str">
        <v xml:space="preserve">Monthly Honorarium of Elected Representatives-ജനപ്രതിനിധികള്‍ക്കുള്ള ഓണറെ റിയം </v>
      </c>
      <c r="G12">
        <v>1</v>
      </c>
      <c r="H12">
        <f>IF(D12=0,0,E12/D12)</f>
        <v>0</v>
      </c>
      <c r="I12">
        <f>IF(E12=0,0,F12/E12)</f>
        <v>0</v>
      </c>
      <c r="J12">
        <f>(I12+H12)/2</f>
        <v>0</v>
      </c>
      <c r="K12">
        <f>F12*J12</f>
        <v>0</v>
      </c>
    </row>
    <row r="13">
      <c r="B13">
        <v>2102004</v>
      </c>
      <c r="C13" t="str">
        <v>Sitting Fee of Elected Representatives-ജന പ്രതിനിധികള്‍ക്കുള്ള സിറ്റിംഗ് ഫീ</v>
      </c>
      <c r="G13">
        <v>1</v>
      </c>
      <c r="H13">
        <f>IF(D13=0,0,E13/D13)</f>
        <v>0</v>
      </c>
      <c r="I13">
        <f>IF(E13=0,0,F13/E13)</f>
        <v>0</v>
      </c>
      <c r="J13">
        <f>(I13+H13)/2</f>
        <v>0</v>
      </c>
      <c r="K13">
        <f>F13*J13</f>
        <v>0</v>
      </c>
    </row>
    <row r="14">
      <c r="B14">
        <v>2102005</v>
      </c>
      <c r="C14" t="str">
        <v>Travelling Allowance of Elected Representatives-ജനപ്രതിനിധികള്‍ക്കുള്ള യാത്ര ബത്ത</v>
      </c>
      <c r="G14">
        <v>1</v>
      </c>
      <c r="H14">
        <f>IF(D14=0,0,E14/D14)</f>
        <v>0</v>
      </c>
      <c r="I14">
        <f>IF(E14=0,0,F14/E14)</f>
        <v>0</v>
      </c>
      <c r="J14">
        <f>(I14+H14)/2</f>
        <v>0</v>
      </c>
      <c r="K14">
        <f>F14*J14</f>
        <v>0</v>
      </c>
    </row>
    <row r="15">
      <c r="B15">
        <v>2103001</v>
      </c>
      <c r="C15" t="str">
        <v>Pension Contributions-പെന്‍ഷന്‍ കോണ്‍ട്രിബ്യുഷന്‍</v>
      </c>
      <c r="G15">
        <v>1</v>
      </c>
      <c r="H15">
        <f>IF(D15=0,0,E15/D15)</f>
        <v>0</v>
      </c>
      <c r="I15">
        <f>IF(E15=0,0,F15/E15)</f>
        <v>0</v>
      </c>
      <c r="J15">
        <f>(I15+H15)/2</f>
        <v>0</v>
      </c>
      <c r="K15">
        <f>F15*J15</f>
        <v>0</v>
      </c>
    </row>
    <row r="16">
      <c r="B16">
        <v>2103002</v>
      </c>
      <c r="C16" t="str">
        <v>Leave Salary Contributions-അവധി ശമ്പളം</v>
      </c>
      <c r="G16">
        <v>1</v>
      </c>
      <c r="H16">
        <f>IF(D16=0,0,E16/D16)</f>
        <v>0</v>
      </c>
      <c r="I16">
        <f>IF(E16=0,0,F16/E16)</f>
        <v>0</v>
      </c>
      <c r="J16">
        <f>(I16+H16)/2</f>
        <v>0</v>
      </c>
      <c r="K16">
        <f>F16*J16</f>
        <v>0</v>
      </c>
    </row>
    <row r="17">
      <c r="B17">
        <v>2104001</v>
      </c>
      <c r="C17" t="str">
        <v>Other Terminal &amp; Retirement Benefits-മറ്റ് സേവന വിരാമ ആനുകൂല്യങ്ങള്‍</v>
      </c>
      <c r="G17">
        <v>1</v>
      </c>
      <c r="H17">
        <f>IF(D17=0,0,E17/D17)</f>
        <v>0</v>
      </c>
      <c r="I17">
        <f>IF(E17=0,0,F17/E17)</f>
        <v>0</v>
      </c>
      <c r="J17">
        <f>(I17+H17)/2</f>
        <v>0</v>
      </c>
      <c r="K17">
        <f>F17*J17</f>
        <v>0</v>
      </c>
    </row>
    <row r="18">
      <c r="B18">
        <v>2201001</v>
      </c>
      <c r="C18" t="str">
        <v>Rent-വാടക</v>
      </c>
      <c r="G18">
        <v>1</v>
      </c>
      <c r="H18">
        <f>IF(D18=0,0,E18/D18)</f>
        <v>0</v>
      </c>
      <c r="I18">
        <f>IF(E18=0,0,F18/E18)</f>
        <v>0</v>
      </c>
      <c r="J18">
        <f>(I18+H18)/2</f>
        <v>0</v>
      </c>
      <c r="K18">
        <f>F18*J18</f>
        <v>0</v>
      </c>
    </row>
    <row r="19">
      <c r="B19">
        <v>2201002</v>
      </c>
      <c r="C19" t="str">
        <v>Rates-</v>
      </c>
      <c r="G19">
        <v>1</v>
      </c>
      <c r="H19">
        <f>IF(D19=0,0,E19/D19)</f>
        <v>0</v>
      </c>
      <c r="I19">
        <f>IF(E19=0,0,F19/E19)</f>
        <v>0</v>
      </c>
      <c r="J19">
        <f>(I19+H19)/2</f>
        <v>0</v>
      </c>
      <c r="K19">
        <f>F19*J19</f>
        <v>0</v>
      </c>
    </row>
    <row r="20">
      <c r="B20">
        <v>2201003</v>
      </c>
      <c r="C20" t="str">
        <v>Taxes-നികുതി</v>
      </c>
      <c r="G20">
        <v>1</v>
      </c>
      <c r="H20">
        <f>IF(D20=0,0,E20/D20)</f>
        <v>0</v>
      </c>
      <c r="I20">
        <f>IF(E20=0,0,F20/E20)</f>
        <v>0</v>
      </c>
      <c r="J20">
        <f>(I20+H20)/2</f>
        <v>0</v>
      </c>
      <c r="K20">
        <f>F20*J20</f>
        <v>0</v>
      </c>
    </row>
    <row r="21">
      <c r="B21">
        <v>2201101</v>
      </c>
      <c r="C21" t="str">
        <v>Office Maintenance-ഓഫീസ് ചെലവുകള്‍</v>
      </c>
      <c r="G21">
        <v>1</v>
      </c>
      <c r="H21">
        <f>IF(D21=0,0,E21/D21)</f>
        <v>0</v>
      </c>
      <c r="I21">
        <f>IF(E21=0,0,F21/E21)</f>
        <v>0</v>
      </c>
      <c r="J21">
        <f>(I21+H21)/2</f>
        <v>0</v>
      </c>
      <c r="K21">
        <f>F21*J21</f>
        <v>0</v>
      </c>
    </row>
    <row r="22">
      <c r="B22">
        <v>2201201</v>
      </c>
      <c r="C22" t="str">
        <v>Communication Expenses-വാര്‍ത്താ വിനിമയ ചെലവുകള്‍</v>
      </c>
      <c r="G22">
        <v>1</v>
      </c>
      <c r="H22">
        <f>IF(D22=0,0,E22/D22)</f>
        <v>0</v>
      </c>
      <c r="I22">
        <f>IF(E22=0,0,F22/E22)</f>
        <v>0</v>
      </c>
      <c r="J22">
        <f>(I22+H22)/2</f>
        <v>0</v>
      </c>
      <c r="K22">
        <f>F22*J22</f>
        <v>0</v>
      </c>
    </row>
    <row r="23">
      <c r="B23">
        <v>2202001</v>
      </c>
      <c r="C23" t="str">
        <v>Books &amp; Periodicals-പുസ്തകങ്ങളും ആനുകാലികങ്ങളും</v>
      </c>
      <c r="G23">
        <v>1</v>
      </c>
      <c r="H23">
        <f>IF(D23=0,0,E23/D23)</f>
        <v>0</v>
      </c>
      <c r="I23">
        <f>IF(E23=0,0,F23/E23)</f>
        <v>0</v>
      </c>
      <c r="J23">
        <f>(I23+H23)/2</f>
        <v>0</v>
      </c>
      <c r="K23">
        <f>F23*J23</f>
        <v>0</v>
      </c>
    </row>
    <row r="24">
      <c r="B24">
        <v>2202101</v>
      </c>
      <c r="C24" t="str">
        <v xml:space="preserve">Printing &amp; Stationery-അച്ചടിയും സ്റ്റേഷനറിയും  </v>
      </c>
      <c r="G24">
        <v>1</v>
      </c>
      <c r="H24">
        <f>IF(D24=0,0,E24/D24)</f>
        <v>0</v>
      </c>
      <c r="I24">
        <f>IF(E24=0,0,F24/E24)</f>
        <v>0</v>
      </c>
      <c r="J24">
        <f>(I24+H24)/2</f>
        <v>0</v>
      </c>
      <c r="K24">
        <f>F24*J24</f>
        <v>0</v>
      </c>
    </row>
    <row r="25">
      <c r="B25">
        <v>2204001</v>
      </c>
      <c r="C25" t="str">
        <v>Insurance and Registration-ഇന്ഷുറന്‍സ്/രജിസ്ട്രേഷന്‍</v>
      </c>
      <c r="G25">
        <v>1</v>
      </c>
      <c r="H25">
        <f>IF(D25=0,0,E25/D25)</f>
        <v>0</v>
      </c>
      <c r="I25">
        <f>IF(E25=0,0,F25/E25)</f>
        <v>0</v>
      </c>
      <c r="J25">
        <f>(I25+H25)/2</f>
        <v>0</v>
      </c>
      <c r="K25">
        <f>F25*J25</f>
        <v>0</v>
      </c>
    </row>
    <row r="26">
      <c r="B26">
        <v>2205001</v>
      </c>
      <c r="C26" t="str">
        <v>Audit Fees-ഓഡിറ്റ് ഫീ</v>
      </c>
      <c r="G26">
        <v>1</v>
      </c>
      <c r="H26">
        <f>IF(D26=0,0,E26/D26)</f>
        <v>0</v>
      </c>
      <c r="I26">
        <f>IF(E26=0,0,F26/E26)</f>
        <v>0</v>
      </c>
      <c r="J26">
        <f>(I26+H26)/2</f>
        <v>0</v>
      </c>
      <c r="K26">
        <f>F26*J26</f>
        <v>0</v>
      </c>
    </row>
    <row r="27">
      <c r="B27">
        <v>2205101</v>
      </c>
      <c r="C27" t="str">
        <v>Legal Expenses-നീതി ന്യായസേവനങ്ങള്‍ക്കുള്ള ചെലവുകള്‍</v>
      </c>
      <c r="G27">
        <v>1</v>
      </c>
      <c r="H27">
        <f>IF(D27=0,0,E27/D27)</f>
        <v>0</v>
      </c>
      <c r="I27">
        <f>IF(E27=0,0,F27/E27)</f>
        <v>0</v>
      </c>
      <c r="J27">
        <f>(I27+H27)/2</f>
        <v>0</v>
      </c>
      <c r="K27">
        <f>F27*J27</f>
        <v>0</v>
      </c>
    </row>
    <row r="28">
      <c r="B28">
        <v>2205201</v>
      </c>
      <c r="C28" t="str">
        <v>Professional &amp; Other Fees-പ്രൊഫഷണല്‍ സേവനങ്ങള്‍ക്കുള്ള ചെലവുകള്‍</v>
      </c>
      <c r="G28">
        <v>1</v>
      </c>
      <c r="H28">
        <f>IF(D28=0,0,E28/D28)</f>
        <v>0</v>
      </c>
      <c r="I28">
        <f>IF(E28=0,0,F28/E28)</f>
        <v>0</v>
      </c>
      <c r="J28">
        <f>(I28+H28)/2</f>
        <v>0</v>
      </c>
      <c r="K28">
        <f>F28*J28</f>
        <v>0</v>
      </c>
    </row>
    <row r="29">
      <c r="B29">
        <v>2206001</v>
      </c>
      <c r="C29" t="str">
        <v>Advertisement &amp; Publicity-പരസ്യവും പ്രചരണവും</v>
      </c>
      <c r="G29">
        <v>1</v>
      </c>
      <c r="H29">
        <f>IF(D29=0,0,E29/D29)</f>
        <v>0</v>
      </c>
      <c r="I29">
        <f>IF(E29=0,0,F29/E29)</f>
        <v>0</v>
      </c>
      <c r="J29">
        <f>(I29+H29)/2</f>
        <v>0</v>
      </c>
      <c r="K29">
        <f>F29*J29</f>
        <v>0</v>
      </c>
    </row>
    <row r="30">
      <c r="B30">
        <v>2206101</v>
      </c>
      <c r="C30" t="str">
        <v xml:space="preserve">Membership &amp; Subscriptions-മെമ്പര്‍ഷിപ്/വരിസംഖ്യ </v>
      </c>
      <c r="G30">
        <v>1</v>
      </c>
      <c r="H30">
        <f>IF(D30=0,0,E30/D30)</f>
        <v>0</v>
      </c>
      <c r="I30">
        <f>IF(E30=0,0,F30/E30)</f>
        <v>0</v>
      </c>
      <c r="J30">
        <f>(I30+H30)/2</f>
        <v>0</v>
      </c>
      <c r="K30">
        <f>F30*J30</f>
        <v>0</v>
      </c>
    </row>
    <row r="31">
      <c r="B31">
        <v>2207001</v>
      </c>
      <c r="C31" t="str">
        <v>Election Expenses-തെരഞ്ഞെടുപ്പ് ചെലവുകള്‍</v>
      </c>
      <c r="G31">
        <v>1</v>
      </c>
      <c r="H31">
        <f>IF(D31=0,0,E31/D31)</f>
        <v>0</v>
      </c>
      <c r="I31">
        <f>IF(E31=0,0,F31/E31)</f>
        <v>0</v>
      </c>
      <c r="J31">
        <f>(I31+H31)/2</f>
        <v>0</v>
      </c>
      <c r="K31">
        <f>F31*J31</f>
        <v>0</v>
      </c>
    </row>
    <row r="32">
      <c r="B32">
        <v>2207101</v>
      </c>
      <c r="C32" t="str">
        <v>Extra - ordinary Expenses-അസാധാരണ ചെലവുകള്‍</v>
      </c>
      <c r="G32">
        <v>1</v>
      </c>
      <c r="H32">
        <f>IF(D32=0,0,E32/D32)</f>
        <v>0</v>
      </c>
      <c r="I32">
        <f>IF(E32=0,0,F32/E32)</f>
        <v>0</v>
      </c>
      <c r="J32">
        <f>(I32+H32)/2</f>
        <v>0</v>
      </c>
      <c r="K32">
        <f>F32*J32</f>
        <v>0</v>
      </c>
    </row>
    <row r="33">
      <c r="B33">
        <v>2208001</v>
      </c>
      <c r="C33" t="str">
        <v>Miscellaneous Administrative Expenses-മറ്റ് ഭരണ ചെലവുകള്‍</v>
      </c>
      <c r="G33">
        <v>1</v>
      </c>
      <c r="H33">
        <f>IF(D33=0,0,E33/D33)</f>
        <v>0</v>
      </c>
      <c r="I33">
        <f>IF(E33=0,0,F33/E33)</f>
        <v>0</v>
      </c>
      <c r="J33">
        <f>(I33+H33)/2</f>
        <v>0</v>
      </c>
      <c r="K33">
        <f>F33*J33</f>
        <v>0</v>
      </c>
    </row>
    <row r="34">
      <c r="B34">
        <v>2301001</v>
      </c>
      <c r="C34" t="str">
        <v>Power-വൈദ്യുതി/ഊര്‍ജം</v>
      </c>
      <c r="G34">
        <v>1</v>
      </c>
      <c r="H34">
        <f>IF(D34=0,0,E34/D34)</f>
        <v>0</v>
      </c>
      <c r="I34">
        <f>IF(E34=0,0,F34/E34)</f>
        <v>0</v>
      </c>
      <c r="J34">
        <f>(I34+H34)/2</f>
        <v>0</v>
      </c>
      <c r="K34">
        <f>F34*J34</f>
        <v>0</v>
      </c>
    </row>
    <row r="35">
      <c r="B35">
        <v>2301002</v>
      </c>
      <c r="C35" t="str">
        <v>Diesel, Petrol, Gas &amp; Lubricants- ഡീസല്‍ പെട്രോള്‍ , ഓയില്‍ , ലൂബ്രിക്കന്‍റ്</v>
      </c>
      <c r="G35">
        <v>1</v>
      </c>
      <c r="H35">
        <f>IF(D35=0,0,E35/D35)</f>
        <v>0</v>
      </c>
      <c r="I35">
        <f>IF(E35=0,0,F35/E35)</f>
        <v>0</v>
      </c>
      <c r="J35">
        <f>(I35+H35)/2</f>
        <v>0</v>
      </c>
      <c r="K35">
        <f>F35*J35</f>
        <v>0</v>
      </c>
    </row>
    <row r="36">
      <c r="B36">
        <v>2301101</v>
      </c>
      <c r="C36" t="str">
        <v>Water Charges for Drinking Water Schemes-വാട്ടര്‍ ചാര്‍ജ്</v>
      </c>
      <c r="G36">
        <v>1</v>
      </c>
      <c r="H36">
        <f>IF(D36=0,0,E36/D36)</f>
        <v>0</v>
      </c>
      <c r="I36">
        <f>IF(E36=0,0,F36/E36)</f>
        <v>0</v>
      </c>
      <c r="J36">
        <f>(I36+H36)/2</f>
        <v>0</v>
      </c>
      <c r="K36">
        <f>F36*J36</f>
        <v>0</v>
      </c>
    </row>
    <row r="37">
      <c r="B37">
        <v>2302001</v>
      </c>
      <c r="C37" t="str">
        <v>Bulk Purchases</v>
      </c>
      <c r="G37">
        <v>1</v>
      </c>
      <c r="H37">
        <f>IF(D37=0,0,E37/D37)</f>
        <v>0</v>
      </c>
      <c r="I37">
        <f>IF(E37=0,0,F37/E37)</f>
        <v>0</v>
      </c>
      <c r="J37">
        <f>(I37+H37)/2</f>
        <v>0</v>
      </c>
      <c r="K37">
        <f>F37*J37</f>
        <v>0</v>
      </c>
    </row>
    <row r="38">
      <c r="B38">
        <v>2303001</v>
      </c>
      <c r="C38" t="str">
        <v>Consumption of Stores</v>
      </c>
      <c r="G38">
        <v>1</v>
      </c>
      <c r="H38">
        <f>IF(D38=0,0,E38/D38)</f>
        <v>0</v>
      </c>
      <c r="I38">
        <f>IF(E38=0,0,F38/E38)</f>
        <v>0</v>
      </c>
      <c r="J38">
        <f>(I38+H38)/2</f>
        <v>0</v>
      </c>
      <c r="K38">
        <f>F38*J38</f>
        <v>0</v>
      </c>
    </row>
    <row r="39">
      <c r="B39">
        <v>2304001</v>
      </c>
      <c r="C39" t="str">
        <v>Hire Charges-വാടക</v>
      </c>
      <c r="G39">
        <v>1</v>
      </c>
      <c r="H39">
        <f>IF(D39=0,0,E39/D39)</f>
        <v>0</v>
      </c>
      <c r="I39">
        <f>IF(E39=0,0,F39/E39)</f>
        <v>0</v>
      </c>
      <c r="J39">
        <f>(I39+H39)/2</f>
        <v>0</v>
      </c>
      <c r="K39">
        <f>F39*J39</f>
        <v>0</v>
      </c>
    </row>
    <row r="40">
      <c r="B40">
        <v>2305001</v>
      </c>
      <c r="C40" t="str">
        <v>Repairs &amp; Maintenance - Infrastructure Assets - Buildings-സംരക്ഷണവും അറ്റകുറ്റപ്പണികളും-പൊതു കെട്ടിടങ്ങള്‍</v>
      </c>
      <c r="G40">
        <v>1</v>
      </c>
      <c r="H40">
        <f>IF(D40=0,0,E40/D40)</f>
        <v>0</v>
      </c>
      <c r="I40">
        <f>IF(E40=0,0,F40/E40)</f>
        <v>0</v>
      </c>
      <c r="J40">
        <f>(I40+H40)/2</f>
        <v>0</v>
      </c>
      <c r="K40">
        <f>F40*J40</f>
        <v>0</v>
      </c>
    </row>
    <row r="41">
      <c r="B41">
        <v>2305002</v>
      </c>
      <c r="C41" t="str">
        <v>Repairs &amp; Maintenance - Infrastructure Assets - Roads-സംരക്ഷണവും അറ്റകുറ്റപ്പണികളും-റോഡുകള്‍</v>
      </c>
      <c r="G41">
        <v>1</v>
      </c>
      <c r="H41">
        <f>IF(D41=0,0,E41/D41)</f>
        <v>0</v>
      </c>
      <c r="I41">
        <f>IF(E41=0,0,F41/E41)</f>
        <v>0</v>
      </c>
      <c r="J41">
        <f>(I41+H41)/2</f>
        <v>0</v>
      </c>
      <c r="K41">
        <f>F41*J41</f>
        <v>0</v>
      </c>
    </row>
    <row r="42">
      <c r="B42">
        <v>2305003</v>
      </c>
      <c r="C42" t="str">
        <v>Repairs &amp; Maintenance - Lanes-സംരക്ഷണവും അറ്റകുറ്റപ്പണികളും--ലെയിനുകള്‍</v>
      </c>
      <c r="G42">
        <v>1</v>
      </c>
      <c r="H42">
        <f>IF(D42=0,0,E42/D42)</f>
        <v>0</v>
      </c>
      <c r="I42">
        <f>IF(E42=0,0,F42/E42)</f>
        <v>0</v>
      </c>
      <c r="J42">
        <f>(I42+H42)/2</f>
        <v>0</v>
      </c>
      <c r="K42">
        <f>F42*J42</f>
        <v>0</v>
      </c>
    </row>
    <row r="43">
      <c r="B43">
        <v>2305004</v>
      </c>
      <c r="C43" t="str">
        <v>Repairs &amp; Maintenance Culverts &amp; Bridges-സംരക്ഷണവും അറ്റകുറ്റപ്പണികളും--പാലങ്ങളും കലുങ്ക്കളും</v>
      </c>
      <c r="G43">
        <v>1</v>
      </c>
      <c r="H43">
        <f>IF(D43=0,0,E43/D43)</f>
        <v>0</v>
      </c>
      <c r="I43">
        <f>IF(E43=0,0,F43/E43)</f>
        <v>0</v>
      </c>
      <c r="J43">
        <f>(I43+H43)/2</f>
        <v>0</v>
      </c>
      <c r="K43">
        <f>F43*J43</f>
        <v>0</v>
      </c>
    </row>
    <row r="44">
      <c r="B44">
        <v>2305005</v>
      </c>
      <c r="C44" t="str">
        <v>Repairs &amp; Maintenance - Drinking Water-സംരക്ഷണവും അറ്റകുറ്റപ്പണികളും-കുടിവെള്ള പദ്ധതികള്‍</v>
      </c>
      <c r="G44">
        <v>1</v>
      </c>
      <c r="H44">
        <f>IF(D44=0,0,E44/D44)</f>
        <v>0</v>
      </c>
      <c r="I44">
        <f>IF(E44=0,0,F44/E44)</f>
        <v>0</v>
      </c>
      <c r="J44">
        <f>(I44+H44)/2</f>
        <v>0</v>
      </c>
      <c r="K44">
        <f>F44*J44</f>
        <v>0</v>
      </c>
    </row>
    <row r="45">
      <c r="B45">
        <v>2305006</v>
      </c>
      <c r="C45" t="str">
        <v>Repairs &amp; Maintenance Irrigation-സംരക്ഷണവും അറ്റകുറ്റപ്പണികളും-ജല സേചന പദ്ധതികള്‍</v>
      </c>
      <c r="G45">
        <v>1</v>
      </c>
      <c r="H45">
        <f>IF(D45=0,0,E45/D45)</f>
        <v>0</v>
      </c>
      <c r="I45">
        <f>IF(E45=0,0,F45/E45)</f>
        <v>0</v>
      </c>
      <c r="J45">
        <f>(I45+H45)/2</f>
        <v>0</v>
      </c>
      <c r="K45">
        <f>F45*J45</f>
        <v>0</v>
      </c>
    </row>
    <row r="46">
      <c r="B46">
        <v>2305007</v>
      </c>
      <c r="C46" t="str">
        <v>Repairs &amp; Maintenance - Electricityസംരക്ഷണവും അറ്റകുറ്റപ്പണികളും-വൈദ്യുതി</v>
      </c>
      <c r="G46">
        <v>1</v>
      </c>
      <c r="H46">
        <f>IF(D46=0,0,E46/D46)</f>
        <v>0</v>
      </c>
      <c r="I46">
        <f>IF(E46=0,0,F46/E46)</f>
        <v>0</v>
      </c>
      <c r="J46">
        <f>(I46+H46)/2</f>
        <v>0</v>
      </c>
      <c r="K46">
        <f>F46*J46</f>
        <v>0</v>
      </c>
    </row>
    <row r="47">
      <c r="B47">
        <v>2305008</v>
      </c>
      <c r="C47" t="str">
        <v>Repairs &amp; Maintenance - Waste Treatment-സംരക്ഷണവും അറ്റകുറ്റപ്പണികളും-മാലിന്യ നിര്‍മാര്‍ജന പദ്ധതികള്‍</v>
      </c>
      <c r="G47">
        <v>1</v>
      </c>
      <c r="H47">
        <f>IF(D47=0,0,E47/D47)</f>
        <v>0</v>
      </c>
      <c r="I47">
        <f>IF(E47=0,0,F47/E47)</f>
        <v>0</v>
      </c>
      <c r="J47">
        <f>(I47+H47)/2</f>
        <v>0</v>
      </c>
      <c r="K47">
        <f>F47*J47</f>
        <v>0</v>
      </c>
    </row>
    <row r="48">
      <c r="B48">
        <v>2305009</v>
      </c>
      <c r="C48" t="str">
        <v>Repairs &amp; Maintenance - Movable Assets-സംരക്ഷണവും അറ്റകുറ്റപ്പണികളും-ജംഗമ ആസ്തികള്‍</v>
      </c>
      <c r="G48">
        <v>1</v>
      </c>
      <c r="H48">
        <f>IF(D48=0,0,E48/D48)</f>
        <v>0</v>
      </c>
      <c r="I48">
        <f>IF(E48=0,0,F48/E48)</f>
        <v>0</v>
      </c>
      <c r="J48">
        <f>(I48+H48)/2</f>
        <v>0</v>
      </c>
      <c r="K48">
        <f>F48*J48</f>
        <v>0</v>
      </c>
    </row>
    <row r="49">
      <c r="B49">
        <v>2305099</v>
      </c>
      <c r="C49" t="str">
        <v>Repairs &amp; Maintenance -Other Fixed Assets-സംരക്ഷണവും അറ്റകുറ്റപ്പണികളും-മറ്റ് സ്ഥിര ആസ്തികള്‍</v>
      </c>
      <c r="G49">
        <v>1</v>
      </c>
      <c r="H49">
        <f>IF(D49=0,0,E49/D49)</f>
        <v>0</v>
      </c>
      <c r="I49">
        <f>IF(E49=0,0,F49/E49)</f>
        <v>0</v>
      </c>
      <c r="J49">
        <f>(I49+H49)/2</f>
        <v>0</v>
      </c>
      <c r="K49">
        <f>F49*J49</f>
        <v>0</v>
      </c>
    </row>
    <row r="50">
      <c r="B50">
        <v>2308001</v>
      </c>
      <c r="C50" t="str">
        <v>Other Operating and maintenance expenses-മറ്റ് നടത്തിപ്പ്/മെയിന്റനന്‍സ് ചെലവുകള്‍</v>
      </c>
      <c r="G50">
        <v>1</v>
      </c>
      <c r="H50">
        <f>IF(D50=0,0,E50/D50)</f>
        <v>0</v>
      </c>
      <c r="I50">
        <f>IF(E50=0,0,F50/E50)</f>
        <v>0</v>
      </c>
      <c r="J50">
        <f>(I50+H50)/2</f>
        <v>0</v>
      </c>
      <c r="K50">
        <f>F50*J50</f>
        <v>0</v>
      </c>
    </row>
    <row r="51">
      <c r="B51">
        <v>2401001</v>
      </c>
      <c r="C51" t="str">
        <v xml:space="preserve">Interest on Loans from Central Government-കേന്ദ്ര സര്‍ക്കാര്‍ വായ്പകളിന്മേലുള്ള പലിശ </v>
      </c>
      <c r="G51">
        <v>1</v>
      </c>
      <c r="H51">
        <f>IF(D51=0,0,E51/D51)</f>
        <v>0</v>
      </c>
      <c r="I51">
        <f>IF(E51=0,0,F51/E51)</f>
        <v>0</v>
      </c>
      <c r="J51">
        <f>(I51+H51)/2</f>
        <v>0</v>
      </c>
      <c r="K51">
        <f>F51*J51</f>
        <v>0</v>
      </c>
    </row>
    <row r="52">
      <c r="B52">
        <v>2402001</v>
      </c>
      <c r="C52" t="str">
        <v>Interest on Loans from State Government-സംസ്ഥാന  സര്‍ക്കാര്‍ വായ്പകളിന്മേലുള്ള പലിശ</v>
      </c>
      <c r="G52">
        <v>1</v>
      </c>
      <c r="H52">
        <f>IF(D52=0,0,E52/D52)</f>
        <v>0</v>
      </c>
      <c r="I52">
        <f>IF(E52=0,0,F52/E52)</f>
        <v>0</v>
      </c>
      <c r="J52">
        <f>(I52+H52)/2</f>
        <v>0</v>
      </c>
      <c r="K52">
        <f>F52*J52</f>
        <v>0</v>
      </c>
    </row>
    <row r="53">
      <c r="B53">
        <v>2403001</v>
      </c>
      <c r="C53" t="str">
        <v>Interest on Loans from Government Bodies &amp; Associations-സര്‍ക്കാര്‍സ്ഥാപനങ്ങളില്‍ നിന്നുള്ള  വായ്പകളിന്മേലുള്ള പലിശ</v>
      </c>
      <c r="G53">
        <v>1</v>
      </c>
      <c r="H53">
        <f>IF(D53=0,0,E53/D53)</f>
        <v>0</v>
      </c>
      <c r="I53">
        <f>IF(E53=0,0,F53/E53)</f>
        <v>0</v>
      </c>
      <c r="J53">
        <f>(I53+H53)/2</f>
        <v>0</v>
      </c>
      <c r="K53">
        <f>F53*J53</f>
        <v>0</v>
      </c>
    </row>
    <row r="54">
      <c r="B54">
        <v>2404001</v>
      </c>
      <c r="C54" t="str">
        <v>Interest on Loans from International Agencies-അന്തര്‍ദേശീയ ഏജന്‍സികളില്‍ നിന്നുള്ള വായ്പകളിന്മേലുള്ള പലിശ</v>
      </c>
      <c r="G54">
        <v>1</v>
      </c>
      <c r="H54">
        <f>IF(D54=0,0,E54/D54)</f>
        <v>0</v>
      </c>
      <c r="I54">
        <f>IF(E54=0,0,F54/E54)</f>
        <v>0</v>
      </c>
      <c r="J54">
        <f>(I54+H54)/2</f>
        <v>0</v>
      </c>
      <c r="K54">
        <f>F54*J54</f>
        <v>0</v>
      </c>
    </row>
    <row r="55">
      <c r="B55">
        <v>2405001</v>
      </c>
      <c r="C55" t="str">
        <v>Interest on loans from banks-ബാങ്ക് വായ്പകളിന്മേല്‍ ഉള്ള പലിശ</v>
      </c>
      <c r="G55">
        <v>1</v>
      </c>
      <c r="H55">
        <f>IF(D55=0,0,E55/D55)</f>
        <v>0</v>
      </c>
      <c r="I55">
        <f>IF(E55=0,0,F55/E55)</f>
        <v>0</v>
      </c>
      <c r="J55">
        <f>(I55+H55)/2</f>
        <v>0</v>
      </c>
      <c r="K55">
        <f>F55*J55</f>
        <v>0</v>
      </c>
    </row>
    <row r="56">
      <c r="B56">
        <v>2405002</v>
      </c>
      <c r="C56" t="str">
        <v>Interest on loans from financial institutions - മറ്റ് ധനകാര്യ സ്ഥാപനങ്ങളില്‍ നിന്നുള്ള വായ്പകളിന്മേല്‍ ഉള്ള പലിശ</v>
      </c>
      <c r="G56">
        <v>1</v>
      </c>
      <c r="H56">
        <f>IF(D56=0,0,E56/D56)</f>
        <v>0</v>
      </c>
      <c r="I56">
        <f>IF(E56=0,0,F56/E56)</f>
        <v>0</v>
      </c>
      <c r="J56">
        <f>(I56+H56)/2</f>
        <v>0</v>
      </c>
      <c r="K56">
        <f>F56*J56</f>
        <v>0</v>
      </c>
    </row>
    <row r="57">
      <c r="B57">
        <v>2406001</v>
      </c>
      <c r="C57" t="str">
        <v>Other Interests-പലിശ നല്‍കല്‍-മറ്റിനങ്ങള്‍</v>
      </c>
      <c r="G57">
        <v>1</v>
      </c>
      <c r="H57">
        <f>IF(D57=0,0,E57/D57)</f>
        <v>0</v>
      </c>
      <c r="I57">
        <f>IF(E57=0,0,F57/E57)</f>
        <v>0</v>
      </c>
      <c r="J57">
        <f>(I57+H57)/2</f>
        <v>0</v>
      </c>
      <c r="K57">
        <f>F57*J57</f>
        <v>0</v>
      </c>
    </row>
    <row r="58">
      <c r="B58">
        <v>2407001</v>
      </c>
      <c r="C58" t="str">
        <v>Bank Charges-ബാങ്ക് ചാര്‍ജ് നല്‍കല്‍</v>
      </c>
      <c r="G58">
        <v>1</v>
      </c>
      <c r="H58">
        <f>IF(D58=0,0,E58/D58)</f>
        <v>0</v>
      </c>
      <c r="I58">
        <f>IF(E58=0,0,F58/E58)</f>
        <v>0</v>
      </c>
      <c r="J58">
        <f>(I58+H58)/2</f>
        <v>0</v>
      </c>
      <c r="K58">
        <f>F58*J58</f>
        <v>0</v>
      </c>
    </row>
    <row r="59">
      <c r="B59">
        <v>2408001</v>
      </c>
      <c r="C59" t="str">
        <v>Other Finance Expenses-ധനകാര്യ ഇടപാടുകള്‍ക്കുള്ള മറ്റ് ചെലവുകള്‍</v>
      </c>
      <c r="G59">
        <v>1</v>
      </c>
      <c r="H59">
        <f>IF(D59=0,0,E59/D59)</f>
        <v>0</v>
      </c>
      <c r="I59">
        <f>IF(E59=0,0,F59/E59)</f>
        <v>0</v>
      </c>
      <c r="J59">
        <f>(I59+H59)/2</f>
        <v>0</v>
      </c>
      <c r="K59">
        <f>F59*J59</f>
        <v>0</v>
      </c>
    </row>
  </sheetData>
  <mergeCells count="7">
    <mergeCell ref="B2:K2"/>
    <mergeCell ref="B3:K3"/>
    <mergeCell ref="D4:F4"/>
    <mergeCell ref="G4:I4"/>
    <mergeCell ref="J4:J5"/>
    <mergeCell ref="K4:K5"/>
    <mergeCell ref="B4:C4"/>
  </mergeCells>
  <pageMargins left="0.61" right="0.53" top="0.61" bottom="0.5" header="0.17" footer="0.16"/>
  <ignoredErrors>
    <ignoredError numberStoredAsText="1" sqref="B2:K59"/>
  </ignoredErrors>
</worksheet>
</file>

<file path=xl/worksheets/sheet19.xml><?xml version="1.0" encoding="utf-8"?>
<worksheet xmlns="http://schemas.openxmlformats.org/spreadsheetml/2006/main" xmlns:r="http://schemas.openxmlformats.org/officeDocument/2006/relationships">
  <dimension ref="B2:G25"/>
  <sheetViews>
    <sheetView workbookViewId="0" rightToLeft="0"/>
  </sheetViews>
  <sheetData>
    <row r="2" xml:space="preserve">
      <c r="B2" t="str">
        <v>ഏതെങ്കിലും വരി ബജറ്റ് പ്രിന്‍റില്‍നിന്നും ഒഴിവാക്കുന്നതിന് അതിനു നേരെയുള്ള ഡീറ്റെയില്‍ഡ് ഹെഡ് കോഡ് ഡിലിറ്റ് ചെയ്താല്‍ മതിയാകും. ബജറ്റ് ടു പ്രിന്‍റില്‍ വലതുവശത്തുള്ള Hide/Show ഫില്‍ട്ടര്‍ ഉപയോഗിക്കണം. Detailed Head Code ചേര്‍ക്കാത്ത ഇനങ്ങളുടെ തുക ബജറ്റില്‍ ഉള്‍പ്പെടുന്നതല്ല.</v>
      </c>
      <c r="D2" t="str" xml:space="preserve">
        <v xml:space="preserve">ശ്രദ്ധിക്കുക.
എക്സല്‍ ടൂളുകളിലേക്ക് മറ്റു ഫയലുകളില്‍നിന്ന് ഡാറ്റ പേസ്റ്റ് ചെയ്യുമ്പോള്‍ ഡാറ്റ കോപ്പി ചെയ്ത് റൈറ്റ് ക്ലിക്ക് ചെയ്ത് Paste Special - Values എന്ന ഓപ്ഷന്‍ ഉപയോഗിക്കുക.</v>
      </c>
    </row>
    <row r="4">
      <c r="B4" t="str">
        <f>'WS-1'!B2:D2</f>
        <v>Karassery Grama Panchayath Draft  Budget for the Financial Year 2025-2026</v>
      </c>
    </row>
    <row r="5">
      <c r="B5" t="str">
        <v>BS-1-REVENUE INCOME-TAXES-   (നികുതി വരവുകള്‍ )</v>
      </c>
    </row>
    <row r="6" xml:space="preserve">
      <c r="B6" t="str">
        <v>DETAILED HEAD CODE</v>
      </c>
      <c r="C6" t="str">
        <v>PARTICULARS (ഇനവിവരം)</v>
      </c>
      <c r="D6" t="str" xml:space="preserve">
        <f>"Actuals for the year "   &amp; Master!$H$17 &amp; CHAR(10)&amp; "(കണക്ക് " &amp; Master!$H$17&amp; ")"</f>
        <v xml:space="preserve">Actuals for the year 2023-2024
(കണക്ക് 2023-2024)</v>
      </c>
      <c r="E6" t="str" xml:space="preserve">
        <f>"Budget  for the  year (including all revisions) " &amp;Master!$H$16 &amp; CHAR(10) &amp; "(പരിഷ്കരിച്ച ബജറ്റ്  "&amp; Master!$H$16&amp;")"</f>
        <v xml:space="preserve">Budget  for the  year (including all revisions) 2024-2025
(പരിഷ്കരിച്ച ബജറ്റ്  2024-2025)</v>
      </c>
      <c r="F6" t="str" xml:space="preserve">
        <f>"Budget for the Year" &amp; Master!$H$15 &amp; CHAR(10) &amp; " (ബജറ്റ്-" &amp;Master!$H$15 &amp; ")"</f>
        <v xml:space="preserve">Budget for the Year2025-2026
 (ബജറ്റ്-2025-2026)</v>
      </c>
    </row>
    <row r="7">
      <c r="B7">
        <v>1101001</v>
      </c>
      <c r="C7" t="str">
        <v>Property Tax-വസ്തു നികുതി</v>
      </c>
      <c r="D7">
        <v>5044660</v>
      </c>
      <c r="E7">
        <v>5500000</v>
      </c>
      <c r="F7">
        <v>6100000</v>
      </c>
      <c r="G7">
        <f>IF(OR(B7&lt;1, B7=""),0,1)</f>
        <v>1</v>
      </c>
    </row>
    <row r="8">
      <c r="B8">
        <v>1101101</v>
      </c>
      <c r="C8" t="str">
        <v>Service Tax-സേവന നികുതി</v>
      </c>
      <c r="D8">
        <v>1007</v>
      </c>
      <c r="E8">
        <v>0</v>
      </c>
      <c r="F8">
        <v>0</v>
      </c>
      <c r="G8">
        <f>IF(OR(B8&lt;1, B8=""),0,1)</f>
        <v>1</v>
      </c>
    </row>
    <row r="9">
      <c r="B9">
        <v>1102001</v>
      </c>
      <c r="C9" t="str">
        <v>Profession Tax-തൊഴില്‍ നികുതി</v>
      </c>
      <c r="D9">
        <v>1745190</v>
      </c>
      <c r="E9">
        <v>1919709</v>
      </c>
      <c r="F9">
        <v>2200000</v>
      </c>
      <c r="G9">
        <f>IF(OR(B9&lt;1, B9=""),0,1)</f>
        <v>1</v>
      </c>
    </row>
    <row r="10">
      <c r="B10">
        <v>1103001</v>
      </c>
      <c r="C10" t="str">
        <v>Advertisement Tax-പരസ്യ നികുതി</v>
      </c>
      <c r="G10">
        <f>IF(OR(B10&lt;1, B10=""),0,1)</f>
        <v>1</v>
      </c>
    </row>
    <row r="11">
      <c r="B11">
        <v>1103501</v>
      </c>
      <c r="C11" t="str">
        <v>Show Tax-പ്രദര്‍ശന നികുതി</v>
      </c>
      <c r="G11">
        <f>IF(OR(B11&lt;1, B11=""),0,1)</f>
        <v>1</v>
      </c>
    </row>
    <row r="12">
      <c r="B12">
        <v>1104001</v>
      </c>
      <c r="C12" t="str">
        <v>Entertainment Tax-വിനോദനികുതി</v>
      </c>
      <c r="G12">
        <f>IF(OR(B12&lt;1, B12=""),0,1)</f>
        <v>1</v>
      </c>
    </row>
    <row r="13">
      <c r="B13">
        <v>1105101</v>
      </c>
      <c r="C13" t="str">
        <v>Toll-ടോള്‍</v>
      </c>
      <c r="G13">
        <f>IF(OR(B13&lt;1, B13=""),0,1)</f>
        <v>1</v>
      </c>
    </row>
    <row r="14">
      <c r="B14">
        <v>1105201</v>
      </c>
      <c r="C14" t="str">
        <v>Land Conversion Cess-ഭൂ പരിവര്‍ത്തന സെസ്</v>
      </c>
      <c r="G14">
        <f>IF(OR(B14&lt;1, B14=""),0,1)</f>
        <v>1</v>
      </c>
    </row>
    <row r="15">
      <c r="G15">
        <f>IF(OR(B15&lt;1, B15=""),0,1)</f>
        <v>0</v>
      </c>
    </row>
    <row r="16">
      <c r="G16">
        <f>IF(OR(B16&lt;1, B16=""),0,1)</f>
        <v>0</v>
      </c>
    </row>
    <row r="17">
      <c r="G17">
        <f>IF(OR(B17&lt;1, B17=""),0,1)</f>
        <v>0</v>
      </c>
    </row>
    <row r="18">
      <c r="G18">
        <f>IF(OR(B18&lt;1, B18=""),0,1)</f>
        <v>0</v>
      </c>
    </row>
    <row r="19">
      <c r="G19">
        <f>IF(OR(B19&lt;1, B19=""),0,1)</f>
        <v>0</v>
      </c>
    </row>
    <row r="20">
      <c r="G20">
        <f>IF(OR(B20&lt;1, B20=""),0,1)</f>
        <v>0</v>
      </c>
    </row>
    <row r="21">
      <c r="G21">
        <f>IF(OR(B21&lt;1, B21=""),0,1)</f>
        <v>0</v>
      </c>
    </row>
    <row r="22">
      <c r="G22">
        <f>IF(OR(B22&lt;1, B22=""),0,1)</f>
        <v>0</v>
      </c>
    </row>
    <row r="23">
      <c r="G23">
        <f>IF(OR(B23&lt;1, B23=""),0,1)</f>
        <v>0</v>
      </c>
    </row>
    <row r="24">
      <c r="G24">
        <f>IF(OR(B24&lt;1, B24=""),0,1)</f>
        <v>0</v>
      </c>
    </row>
    <row r="25">
      <c r="B25">
        <v>110</v>
      </c>
      <c r="C25" t="str">
        <v>Total-Tax Revenue-ആകെ നികുതി വരവ്</v>
      </c>
      <c r="D25">
        <f>SUMIF(  $G7:$G24,1,D7:D24)</f>
        <v>6790857</v>
      </c>
      <c r="E25">
        <f>SUMIF(  $G7:$G24,1,E7:E24)</f>
        <v>7419709</v>
      </c>
      <c r="F25">
        <f>SUMIF(  $G7:$G24,1,F7:F24)</f>
        <v>8300000</v>
      </c>
    </row>
  </sheetData>
  <mergeCells count="5">
    <mergeCell ref="B4:F4"/>
    <mergeCell ref="B5:F5"/>
    <mergeCell ref="B1:F1"/>
    <mergeCell ref="B2:C2"/>
    <mergeCell ref="D2:F2"/>
  </mergeCells>
  <pageMargins left="0.6299212598425197" right="0.4330708661417323" top="0.44" bottom="0.48" header="0.31496062992125984" footer="0.31496062992125984"/>
  <ignoredErrors>
    <ignoredError numberStoredAsText="1" sqref="B2:G25"/>
  </ignoredErrors>
</worksheet>
</file>

<file path=xl/worksheets/sheet20.xml><?xml version="1.0" encoding="utf-8"?>
<worksheet xmlns="http://schemas.openxmlformats.org/spreadsheetml/2006/main" xmlns:r="http://schemas.openxmlformats.org/officeDocument/2006/relationships">
  <dimension ref="B2:G145"/>
  <sheetViews>
    <sheetView workbookViewId="0" rightToLeft="0"/>
  </sheetViews>
  <sheetData>
    <row r="2">
      <c r="B2" t="str">
        <v>ഏതെങ്കിലും വരി ബജറ്റ് പ്രിന്‍റില്‍നിന്നും ഒഴിവാക്കുന്നതിന് അതിനു നേരെയുള്ള ഡീറ്റെയില്‍ഡ് ഹെഡ് കോഡ് ഡിലിറ്റ് ചെയ്താല്‍ മതിയാകും. ബജറ്റ് ടു പ്രിന്‍റില്‍ വലതുവശത്തുള്ള Hide/Show ഫില്‍ട്ടര്‍ ഉപയോഗിക്കണം. Detailed Head Code ചേര്‍ക്കാത്ത ഇനങ്ങളുടെ തുക ബജറ്റില്‍ ഉള്‍പ്പെടുന്നതല്ല.</v>
      </c>
    </row>
    <row r="4">
      <c r="B4" t="str">
        <f>'BS-1'!B4</f>
        <v>Karassery Grama Panchayath Draft  Budget for the Financial Year 2025-2026</v>
      </c>
    </row>
    <row r="5">
      <c r="B5" t="str">
        <v>BS-2- -REVENUE INCOME-NON-TAX-  (നികുതിയിതര വരവുകള്‍ )</v>
      </c>
    </row>
    <row r="6" xml:space="preserve">
      <c r="B6" t="str">
        <v>DETAILED HEAD CODE</v>
      </c>
      <c r="C6" t="str">
        <v>PARTICULARS (ഇനവിവരം)</v>
      </c>
      <c r="D6" t="str" xml:space="preserve">
        <f>"Actuals for the year "   &amp; Master!$H$17 &amp; CHAR(10)&amp; "(കണക്ക് " &amp; Master!$H$17&amp; ")"</f>
        <v xml:space="preserve">Actuals for the year 2023-2024
(കണക്ക് 2023-2024)</v>
      </c>
      <c r="E6" t="str" xml:space="preserve">
        <f>"Budget  for the  year (including all revisions) " &amp;Master!$H$16 &amp; CHAR(10) &amp; "(പരിഷ്കരിച്ച ബജറ്റ്  "&amp; Master!$H$16&amp;")"</f>
        <v xml:space="preserve">Budget  for the  year (including all revisions) 2024-2025
(പരിഷ്കരിച്ച ബജറ്റ്  2024-2025)</v>
      </c>
      <c r="F6" t="str" xml:space="preserve">
        <f>"Budget for the Year" &amp; Master!$H$15 &amp; CHAR(10) &amp; " (ബജറ്റ്-" &amp;Master!$H$15 &amp; ")"</f>
        <v xml:space="preserve">Budget for the Year2025-2026
 (ബജറ്റ്-2025-2026)</v>
      </c>
    </row>
    <row r="7">
      <c r="B7" t="str">
        <v>130 - Rental Income from Panchayat Properties</v>
      </c>
    </row>
    <row r="8">
      <c r="B8">
        <v>1301001</v>
      </c>
      <c r="C8" t="str">
        <v>Rent from Land and Buildings-സ്ഥലങ്ങളുടെയും കെട്ടിടങ്ങളുടെയും വാടക</v>
      </c>
      <c r="D8">
        <v>165000</v>
      </c>
      <c r="E8">
        <v>120000</v>
      </c>
      <c r="F8">
        <v>125000</v>
      </c>
      <c r="G8">
        <f>IF(OR(B8&lt;1, B8=""),0,1)</f>
        <v>1</v>
      </c>
    </row>
    <row r="9">
      <c r="B9">
        <v>1302001</v>
      </c>
      <c r="C9" t="str">
        <v>Rent from Staff Quarters-സ്റ്റാഫ് ക്വാര്‍ട്ടെഴ്സ് വാടക</v>
      </c>
      <c r="G9">
        <f>IF(OR(B9&lt;1, B9=""),0,1)</f>
        <v>1</v>
      </c>
    </row>
    <row r="10">
      <c r="B10">
        <v>1303001</v>
      </c>
      <c r="C10" t="str">
        <v>Rent from Auditoriums and Halls- ആഡിറ്റോറിയം/ഹാള്‍ വാടക</v>
      </c>
      <c r="E10">
        <v>500</v>
      </c>
      <c r="F10">
        <v>1000</v>
      </c>
      <c r="G10">
        <f>IF(OR(B10&lt;1, B10=""),0,1)</f>
        <v>1</v>
      </c>
    </row>
    <row r="11">
      <c r="B11">
        <v>1304001</v>
      </c>
      <c r="C11" t="str">
        <v>Daily Rentals from Grama Panchayat Properties-പഞ്ചായത്ത്‌ സ്വത്തുകളുടെ ദിവസ വാടക</v>
      </c>
      <c r="G11">
        <f>IF(OR(B11&lt;1, B11=""),0,1)</f>
        <v>1</v>
      </c>
    </row>
    <row r="12">
      <c r="B12">
        <v>1308001</v>
      </c>
      <c r="C12" t="str">
        <v xml:space="preserve">Other Rents- മറ്റ് വാടകകള്‍ </v>
      </c>
      <c r="E12">
        <v>4500</v>
      </c>
      <c r="F12">
        <v>5000</v>
      </c>
      <c r="G12">
        <f>IF(OR(B12&lt;1, B12=""),0,1)</f>
        <v>1</v>
      </c>
    </row>
    <row r="13">
      <c r="G13">
        <f>IF(OR(B13&lt;1, B13=""),0,1)</f>
        <v>0</v>
      </c>
    </row>
    <row r="14">
      <c r="G14">
        <f>IF(OR(B14&lt;1, B14=""),0,1)</f>
        <v>0</v>
      </c>
    </row>
    <row r="15">
      <c r="G15">
        <f>IF(OR(B15&lt;1, B15=""),0,1)</f>
        <v>0</v>
      </c>
    </row>
    <row r="16">
      <c r="G16">
        <f>IF(OR(B16&lt;1, B16=""),0,1)</f>
        <v>0</v>
      </c>
    </row>
    <row r="17">
      <c r="G17">
        <f>IF(OR(B17&lt;1, B17=""),0,1)</f>
        <v>0</v>
      </c>
    </row>
    <row r="18">
      <c r="G18">
        <f>IF(OR(B18&lt;1, B18=""),0,1)</f>
        <v>0</v>
      </c>
    </row>
    <row r="19">
      <c r="G19">
        <f>IF(OR(B19&lt;1, B19=""),0,1)</f>
        <v>0</v>
      </c>
    </row>
    <row r="20">
      <c r="G20">
        <f>IF(OR(B20&lt;1, B20=""),0,1)</f>
        <v>0</v>
      </c>
    </row>
    <row r="21">
      <c r="G21">
        <f>IF(OR(B21&lt;1, B21=""),0,1)</f>
        <v>0</v>
      </c>
    </row>
    <row r="22">
      <c r="G22">
        <f>IF(OR(B22&lt;1, B22=""),0,1)</f>
        <v>0</v>
      </c>
    </row>
    <row r="23">
      <c r="G23">
        <f>IF(OR(B23&lt;1, B23=""),0,1)</f>
        <v>0</v>
      </c>
    </row>
    <row r="24">
      <c r="G24">
        <f>IF(OR(B24&lt;1, B24=""),0,1)</f>
        <v>0</v>
      </c>
    </row>
    <row r="25">
      <c r="G25">
        <f>IF(OR(B25&lt;1, B25=""),0,1)</f>
        <v>0</v>
      </c>
    </row>
    <row r="26">
      <c r="G26">
        <f>IF(OR(B26&lt;1, B26=""),0,1)</f>
        <v>0</v>
      </c>
    </row>
    <row r="27">
      <c r="G27">
        <f>IF(OR(B27&lt;1, B27=""),0,1)</f>
        <v>0</v>
      </c>
    </row>
    <row r="28">
      <c r="G28">
        <f>IF(OR(B28&lt;1, B28=""),0,1)</f>
        <v>0</v>
      </c>
    </row>
    <row r="29">
      <c r="B29">
        <v>130</v>
      </c>
      <c r="C29" t="str">
        <v>Total Rental Income from Panchayat Properties</v>
      </c>
      <c r="D29">
        <f>SUMIF(  $G8:$G28,1,D8:D28)</f>
        <v>165000</v>
      </c>
      <c r="E29">
        <f>SUMIF(  $G8:$G28,1,E8:E28)</f>
        <v>125000</v>
      </c>
      <c r="F29">
        <f>SUMIF(  $G8:$G28,1,F8:F28)</f>
        <v>131000</v>
      </c>
      <c r="G29">
        <f>IF(OR(B29&lt;1, B29=""),0,1)</f>
        <v>1</v>
      </c>
    </row>
    <row r="30">
      <c r="B30" t="str">
        <v>140 - Fees &amp; User Charges</v>
      </c>
      <c r="G30">
        <f>IF(OR(B30&lt;1, B30=""),0,1)</f>
        <v>1</v>
      </c>
    </row>
    <row r="31">
      <c r="B31">
        <v>1401001</v>
      </c>
      <c r="C31" t="str">
        <v>Empanelment &amp; Registration Charges/ Fees-രജിസ്ട്രേഷന്‍ ചാര്‍ജ്/ഫീസ്‌</v>
      </c>
      <c r="D31">
        <v>1950</v>
      </c>
      <c r="E31">
        <v>2500</v>
      </c>
      <c r="F31">
        <v>3000</v>
      </c>
      <c r="G31">
        <f>IF(OR(B31&lt;1, B31=""),0,1)</f>
        <v>1</v>
      </c>
    </row>
    <row r="32">
      <c r="B32">
        <v>1401101</v>
      </c>
      <c r="C32" t="str">
        <v>Licence Fees-ലൈസന്‍സ് ഫീസ്‌</v>
      </c>
      <c r="D32">
        <v>545755</v>
      </c>
      <c r="E32">
        <v>600000</v>
      </c>
      <c r="F32">
        <v>650000</v>
      </c>
      <c r="G32">
        <f>IF(OR(B32&lt;1, B32=""),0,1)</f>
        <v>1</v>
      </c>
    </row>
    <row r="33">
      <c r="B33">
        <v>1401201</v>
      </c>
      <c r="C33" t="str">
        <v>Fee for Grant of Permit-പെര്‍മിറ്റ്‌ ഫീസ്‌</v>
      </c>
      <c r="D33">
        <v>3765452</v>
      </c>
      <c r="E33">
        <v>3000000</v>
      </c>
      <c r="F33">
        <v>3200000</v>
      </c>
      <c r="G33">
        <f>IF(OR(B33&lt;1, B33=""),0,1)</f>
        <v>1</v>
      </c>
    </row>
    <row r="34">
      <c r="B34">
        <v>1401301</v>
      </c>
      <c r="C34" t="str">
        <v>Fees for Certificate or Extract-സര്‍ടിഫിക്കറ്റ്/എക്സ്ട്രാക്റ്റ്‌ ഫീ</v>
      </c>
      <c r="D34">
        <v>25692</v>
      </c>
      <c r="E34">
        <v>30000</v>
      </c>
      <c r="F34">
        <v>35000</v>
      </c>
      <c r="G34">
        <f>IF(OR(B34&lt;1, B34=""),0,1)</f>
        <v>1</v>
      </c>
    </row>
    <row r="35">
      <c r="B35">
        <v>1402001</v>
      </c>
      <c r="C35" t="str">
        <v>Penalties and Fines-ഫൈന്‍</v>
      </c>
      <c r="D35">
        <v>294391</v>
      </c>
      <c r="E35">
        <v>350000</v>
      </c>
      <c r="F35">
        <v>400000</v>
      </c>
      <c r="G35">
        <f>IF(OR(B35&lt;1, B35=""),0,1)</f>
        <v>1</v>
      </c>
    </row>
    <row r="36">
      <c r="B36">
        <v>1404001</v>
      </c>
      <c r="C36" t="str">
        <v xml:space="preserve">Miscellaneous Fees-മറ്റ് ഫീസുകള്‍ </v>
      </c>
      <c r="D36">
        <v>350495</v>
      </c>
      <c r="E36">
        <v>400000</v>
      </c>
      <c r="F36">
        <v>450000</v>
      </c>
      <c r="G36">
        <f>IF(OR(B36&lt;1, B36=""),0,1)</f>
        <v>1</v>
      </c>
    </row>
    <row r="37">
      <c r="B37">
        <v>1405001</v>
      </c>
      <c r="C37" t="str">
        <v xml:space="preserve">User Charges Collected-യൂസര്‍ ചാര്‍ജ് </v>
      </c>
      <c r="D37">
        <v>197500</v>
      </c>
      <c r="E37">
        <v>225000</v>
      </c>
      <c r="F37">
        <v>250000</v>
      </c>
      <c r="G37">
        <f>IF(OR(B37&lt;1, B37=""),0,1)</f>
        <v>1</v>
      </c>
    </row>
    <row r="38">
      <c r="B38">
        <v>1407001</v>
      </c>
      <c r="C38" t="str">
        <v>Service/ Administrative Charges-സര്‍വീസ്/അട്മിനിസ്ട്രെടിവ് ചാര്‍ജുകള്‍</v>
      </c>
      <c r="G38">
        <f>IF(OR(B38&lt;1, B38=""),0,1)</f>
        <v>1</v>
      </c>
    </row>
    <row r="39">
      <c r="G39">
        <f>IF(OR(B39&lt;1, B39=""),0,1)</f>
        <v>0</v>
      </c>
    </row>
    <row r="40">
      <c r="G40">
        <f>IF(OR(B40&lt;1, B40=""),0,1)</f>
        <v>0</v>
      </c>
    </row>
    <row r="41">
      <c r="G41">
        <f>IF(OR(B41&lt;1, B41=""),0,1)</f>
        <v>0</v>
      </c>
    </row>
    <row r="42">
      <c r="G42">
        <f>IF(OR(B42&lt;1, B42=""),0,1)</f>
        <v>0</v>
      </c>
    </row>
    <row r="43">
      <c r="G43">
        <f>IF(OR(B43&lt;1, B43=""),0,1)</f>
        <v>0</v>
      </c>
    </row>
    <row r="44">
      <c r="G44">
        <f>IF(OR(B44&lt;1, B44=""),0,1)</f>
        <v>0</v>
      </c>
    </row>
    <row r="45">
      <c r="G45">
        <f>IF(OR(B45&lt;1, B45=""),0,1)</f>
        <v>0</v>
      </c>
    </row>
    <row r="46">
      <c r="G46">
        <f>IF(OR(B46&lt;1, B46=""),0,1)</f>
        <v>0</v>
      </c>
    </row>
    <row r="47">
      <c r="G47">
        <f>IF(OR(B47&lt;1, B47=""),0,1)</f>
        <v>0</v>
      </c>
    </row>
    <row r="48">
      <c r="G48">
        <f>IF(OR(B48&lt;1, B48=""),0,1)</f>
        <v>0</v>
      </c>
    </row>
    <row r="49">
      <c r="G49">
        <f>IF(OR(B49&lt;1, B49=""),0,1)</f>
        <v>0</v>
      </c>
    </row>
    <row r="50">
      <c r="G50">
        <f>IF(OR(B50&lt;1, B50=""),0,1)</f>
        <v>0</v>
      </c>
    </row>
    <row r="51">
      <c r="G51">
        <f>IF(OR(B51&lt;1, B51=""),0,1)</f>
        <v>0</v>
      </c>
    </row>
    <row r="52">
      <c r="G52">
        <f>IF(OR(B52&lt;1, B52=""),0,1)</f>
        <v>0</v>
      </c>
    </row>
    <row r="53">
      <c r="G53">
        <f>IF(OR(B53&lt;1, B53=""),0,1)</f>
        <v>0</v>
      </c>
    </row>
    <row r="54">
      <c r="G54">
        <f>IF(OR(B54&lt;1, B54=""),0,1)</f>
        <v>0</v>
      </c>
    </row>
    <row r="55">
      <c r="G55">
        <f>IF(OR(B55&lt;1, B55=""),0,1)</f>
        <v>0</v>
      </c>
    </row>
    <row r="56">
      <c r="G56">
        <f>IF(OR(B56&lt;1, B56=""),0,1)</f>
        <v>0</v>
      </c>
    </row>
    <row r="57">
      <c r="G57">
        <f>IF(OR(B57&lt;1, B57=""),0,1)</f>
        <v>0</v>
      </c>
    </row>
    <row r="58">
      <c r="G58">
        <f>IF(OR(B58&lt;1, B58=""),0,1)</f>
        <v>0</v>
      </c>
    </row>
    <row r="59">
      <c r="G59">
        <f>IF(OR(B59&lt;1, B59=""),0,1)</f>
        <v>0</v>
      </c>
    </row>
    <row r="60">
      <c r="G60">
        <f>IF(OR(B60&lt;1, B60=""),0,1)</f>
        <v>0</v>
      </c>
    </row>
    <row r="61">
      <c r="G61">
        <f>IF(OR(B61&lt;1, B61=""),0,1)</f>
        <v>0</v>
      </c>
    </row>
    <row r="62">
      <c r="G62">
        <f>IF(OR(B62&lt;1, B62=""),0,1)</f>
        <v>0</v>
      </c>
    </row>
    <row r="63">
      <c r="G63">
        <f>IF(OR(B63&lt;1, B63=""),0,1)</f>
        <v>0</v>
      </c>
    </row>
    <row r="64">
      <c r="G64">
        <f>IF(OR(B64&lt;1, B64=""),0,1)</f>
        <v>0</v>
      </c>
    </row>
    <row r="65">
      <c r="G65">
        <f>IF(OR(B65&lt;1, B65=""),0,1)</f>
        <v>0</v>
      </c>
    </row>
    <row r="66">
      <c r="G66">
        <f>IF(OR(B66&lt;1, B66=""),0,1)</f>
        <v>0</v>
      </c>
    </row>
    <row r="67">
      <c r="G67">
        <f>IF(OR(B67&lt;1, B67=""),0,1)</f>
        <v>0</v>
      </c>
    </row>
    <row r="68">
      <c r="G68">
        <f>IF(OR(B68&lt;1, B68=""),0,1)</f>
        <v>0</v>
      </c>
    </row>
    <row r="69">
      <c r="G69">
        <f>IF(OR(B69&lt;1, B69=""),0,1)</f>
        <v>0</v>
      </c>
    </row>
    <row r="70">
      <c r="G70">
        <f>IF(OR(B70&lt;1, B70=""),0,1)</f>
        <v>0</v>
      </c>
    </row>
    <row r="71">
      <c r="G71">
        <f>IF(OR(B71&lt;1, B71=""),0,1)</f>
        <v>0</v>
      </c>
    </row>
    <row r="72">
      <c r="G72">
        <f>IF(OR(B72&lt;1, B72=""),0,1)</f>
        <v>0</v>
      </c>
    </row>
    <row r="73">
      <c r="G73">
        <f>IF(OR(B73&lt;1, B73=""),0,1)</f>
        <v>0</v>
      </c>
    </row>
    <row r="74">
      <c r="G74">
        <f>IF(OR(B74&lt;1, B74=""),0,1)</f>
        <v>0</v>
      </c>
    </row>
    <row r="75">
      <c r="G75">
        <f>IF(OR(B75&lt;1, B75=""),0,1)</f>
        <v>0</v>
      </c>
    </row>
    <row r="76">
      <c r="G76">
        <f>IF(OR(B76&lt;1, B76=""),0,1)</f>
        <v>0</v>
      </c>
    </row>
    <row r="77">
      <c r="G77">
        <f>IF(OR(B77&lt;1, B77=""),0,1)</f>
        <v>0</v>
      </c>
    </row>
    <row r="78">
      <c r="G78">
        <f>IF(OR(B78&lt;1, B78=""),0,1)</f>
        <v>0</v>
      </c>
    </row>
    <row r="79">
      <c r="G79">
        <f>IF(OR(B79&lt;1, B79=""),0,1)</f>
        <v>0</v>
      </c>
    </row>
    <row r="80">
      <c r="G80">
        <f>IF(OR(B80&lt;1, B80=""),0,1)</f>
        <v>0</v>
      </c>
    </row>
    <row r="81">
      <c r="G81">
        <f>IF(OR(B81&lt;1, B81=""),0,1)</f>
        <v>0</v>
      </c>
    </row>
    <row r="82">
      <c r="G82">
        <f>IF(OR(B82&lt;1, B82=""),0,1)</f>
        <v>0</v>
      </c>
    </row>
    <row r="83">
      <c r="B83">
        <v>140</v>
      </c>
      <c r="C83" t="str">
        <v>Total  Fees &amp; User Charges</v>
      </c>
      <c r="D83">
        <f>SUMIF(  $G31:$G82,1,D31:D82)</f>
        <v>5181235</v>
      </c>
      <c r="E83">
        <f>SUMIF(  $G31:$G82,1,E31:E82)</f>
        <v>4607500</v>
      </c>
      <c r="F83">
        <f>SUMIF(  $G31:$G82,1,F31:F82)</f>
        <v>4988000</v>
      </c>
      <c r="G83">
        <f>IF(OR(B83&lt;1, B83=""),0,1)</f>
        <v>1</v>
      </c>
    </row>
    <row r="84">
      <c r="B84" t="str">
        <v>150 - Sale &amp; Hire Charges</v>
      </c>
      <c r="G84">
        <f>IF(OR(B84&lt;1, B84=""),0,1)</f>
        <v>1</v>
      </c>
    </row>
    <row r="85">
      <c r="B85">
        <v>1501001</v>
      </c>
      <c r="C85" t="str">
        <v>Sale of Products-ഉല്‍പ്പന്നങ്ങളുടെ വില</v>
      </c>
      <c r="D85">
        <v>37860</v>
      </c>
      <c r="E85">
        <v>40000</v>
      </c>
      <c r="F85">
        <v>45000</v>
      </c>
      <c r="G85">
        <f>IF(OR(B85&lt;1, B85=""),0,1)</f>
        <v>1</v>
      </c>
    </row>
    <row r="86">
      <c r="B86">
        <v>1501101</v>
      </c>
      <c r="C86" t="str">
        <v>Sale of Forms-ഫാറം വില</v>
      </c>
      <c r="D86">
        <v>6900</v>
      </c>
      <c r="E86">
        <v>570000</v>
      </c>
      <c r="F86">
        <v>25000</v>
      </c>
      <c r="G86">
        <f>IF(OR(B86&lt;1, B86=""),0,1)</f>
        <v>1</v>
      </c>
    </row>
    <row r="87">
      <c r="B87">
        <v>1501201</v>
      </c>
      <c r="C87" t="str">
        <v>Sale of stores &amp; Scrap-ഉപയോഗശൂന്യമായ വസ്തുക്കളുടെ വില്‍പ്പന</v>
      </c>
      <c r="D87">
        <v>2500</v>
      </c>
      <c r="E87">
        <v>5000</v>
      </c>
      <c r="F87">
        <v>10000</v>
      </c>
      <c r="G87">
        <f>IF(OR(B87&lt;1, B87=""),0,1)</f>
        <v>1</v>
      </c>
    </row>
    <row r="88">
      <c r="B88">
        <v>1503001</v>
      </c>
      <c r="C88" t="str">
        <v>Miscellaneous Sales--മറ്റ് വസ്തുക്കളുടെ വില്‍പ്പന</v>
      </c>
      <c r="G88">
        <f>IF(OR(B88&lt;1, B88=""),0,1)</f>
        <v>1</v>
      </c>
    </row>
    <row r="89">
      <c r="B89">
        <v>1504001</v>
      </c>
      <c r="C89" t="str">
        <v>Hire Charges of Vehicles-വാഹന വാടക</v>
      </c>
      <c r="G89">
        <f>IF(OR(B89&lt;1, B89=""),0,1)</f>
        <v>1</v>
      </c>
    </row>
    <row r="90">
      <c r="B90">
        <v>1504101</v>
      </c>
      <c r="C90" t="str">
        <v>Hire Charges of Tools, Machinery and Equipment-ഉപകരണങ്ങളുടെ വാടക</v>
      </c>
      <c r="G90">
        <f>IF(OR(B90&lt;1, B90=""),0,1)</f>
        <v>1</v>
      </c>
    </row>
    <row r="91">
      <c r="G91">
        <f>IF(OR(B91&lt;1, B91=""),0,1)</f>
        <v>0</v>
      </c>
    </row>
    <row r="92">
      <c r="G92">
        <f>IF(OR(B92&lt;1, B92=""),0,1)</f>
        <v>0</v>
      </c>
    </row>
    <row r="93">
      <c r="G93">
        <f>IF(OR(B93&lt;1, B93=""),0,1)</f>
        <v>0</v>
      </c>
    </row>
    <row r="94">
      <c r="G94">
        <f>IF(OR(B94&lt;1, B94=""),0,1)</f>
        <v>0</v>
      </c>
    </row>
    <row r="95">
      <c r="G95">
        <f>IF(OR(B95&lt;1, B95=""),0,1)</f>
        <v>0</v>
      </c>
    </row>
    <row r="96">
      <c r="B96">
        <v>150</v>
      </c>
      <c r="C96" t="str">
        <v>Total-Sale &amp; Hire Charges</v>
      </c>
      <c r="D96">
        <f>SUMIF(  $G85:$G95,1,D85:D95)</f>
        <v>47260</v>
      </c>
      <c r="E96">
        <f>SUMIF(  $G85:$G95,1,E85:E95)</f>
        <v>615000</v>
      </c>
      <c r="F96">
        <f>SUMIF(  $G85:$G95,1,F85:F95)</f>
        <v>80000</v>
      </c>
      <c r="G96">
        <f>IF(OR(B96&lt;1, B96=""),0,1)</f>
        <v>1</v>
      </c>
    </row>
    <row r="97">
      <c r="B97" t="str">
        <v>151 - Receipts from Transferred Institutions</v>
      </c>
      <c r="G97">
        <f>IF(OR(B97&lt;1, B97=""),0,1)</f>
        <v>1</v>
      </c>
    </row>
    <row r="98">
      <c r="B98">
        <v>1511001</v>
      </c>
      <c r="C98" t="str">
        <v>Receipts from Transferred Institutions - ഘടകസ്ഥാപനങ്ങളില്‍നിന്നുള്ള വരവുകള്‍</v>
      </c>
      <c r="G98">
        <f>IF(OR(B98&lt;1, B98=""),0,1)</f>
        <v>1</v>
      </c>
    </row>
    <row r="99">
      <c r="G99">
        <f>IF(OR(B99&lt;1, B99=""),0,1)</f>
        <v>0</v>
      </c>
    </row>
    <row r="100">
      <c r="G100">
        <f>IF(OR(B100&lt;1, B100=""),0,1)</f>
        <v>0</v>
      </c>
    </row>
    <row r="101">
      <c r="G101">
        <f>IF(OR(B101&lt;1, B101=""),0,1)</f>
        <v>0</v>
      </c>
    </row>
    <row r="102">
      <c r="G102">
        <f>IF(OR(B102&lt;1, B102=""),0,1)</f>
        <v>0</v>
      </c>
    </row>
    <row r="103">
      <c r="G103">
        <f>IF(OR(B103&lt;1, B103=""),0,1)</f>
        <v>0</v>
      </c>
    </row>
    <row r="104">
      <c r="G104">
        <f>IF(OR(B104&lt;1, B104=""),0,1)</f>
        <v>0</v>
      </c>
    </row>
    <row r="105">
      <c r="G105">
        <f>IF(OR(B105&lt;1, B105=""),0,1)</f>
        <v>0</v>
      </c>
    </row>
    <row r="106">
      <c r="G106">
        <f>IF(OR(B106&lt;1, B106=""),0,1)</f>
        <v>0</v>
      </c>
    </row>
    <row r="107">
      <c r="G107">
        <f>IF(OR(B107&lt;1, B107=""),0,1)</f>
        <v>0</v>
      </c>
    </row>
    <row r="108">
      <c r="B108">
        <v>151</v>
      </c>
      <c r="C108" t="str">
        <v>Total Receipts from Transferred Institutions</v>
      </c>
      <c r="D108">
        <f>SUMIF(  $G98:$G107,1,D98:D107)</f>
        <v>0</v>
      </c>
      <c r="E108">
        <f>SUMIF(  $G98:$G107,1,E98:E107)</f>
        <v>0</v>
      </c>
      <c r="F108">
        <f>SUMIF(  $G98:$G107,1,F98:F107)</f>
        <v>0</v>
      </c>
      <c r="G108">
        <f>IF(OR(B108&lt;1, B108=""),0,1)</f>
        <v>1</v>
      </c>
    </row>
    <row r="109">
      <c r="B109" t="str">
        <v>170 - Income from Investments</v>
      </c>
      <c r="G109">
        <f>IF(OR(B109&lt;1, B109=""),0,1)</f>
        <v>1</v>
      </c>
    </row>
    <row r="110">
      <c r="B110">
        <v>1701001</v>
      </c>
      <c r="C110" t="str">
        <v>Interest from Investments-നിക്ഷേപങ്ങളില്‍ നിന്നുള്ള പലിശ</v>
      </c>
      <c r="G110">
        <f>IF(OR(B110&lt;1, B110=""),0,1)</f>
        <v>1</v>
      </c>
    </row>
    <row r="111">
      <c r="B111">
        <v>1702001</v>
      </c>
      <c r="C111" t="str">
        <v>Dividend-നിക്ഷേപങ്ങളില്‍ നിന്നുള്ള അംശആദായം</v>
      </c>
      <c r="G111">
        <f>IF(OR(B111&lt;1, B111=""),0,1)</f>
        <v>1</v>
      </c>
    </row>
    <row r="112">
      <c r="B112">
        <v>1704001</v>
      </c>
      <c r="C112" t="str">
        <v>Profit on Sale of Investments-നിക്ഷേപങ്ങളുടെ വില്‍പ്പനയില്‍ നിന്നുള്ള ലാഭം</v>
      </c>
      <c r="G112">
        <f>IF(OR(B112&lt;1, B112=""),0,1)</f>
        <v>1</v>
      </c>
    </row>
    <row r="113">
      <c r="B113">
        <v>1708001</v>
      </c>
      <c r="C113" t="str">
        <v>Other Income from Investments-നിക്ഷേപങ്ങളില്‍ നിന്നുള്ള മറ്റു വരവുകള്‍</v>
      </c>
      <c r="G113">
        <f>IF(OR(B113&lt;1, B113=""),0,1)</f>
        <v>1</v>
      </c>
    </row>
    <row r="114">
      <c r="G114">
        <f>IF(OR(B114&lt;1, B114=""),0,1)</f>
        <v>0</v>
      </c>
    </row>
    <row r="115">
      <c r="G115">
        <f>IF(OR(B115&lt;1, B115=""),0,1)</f>
        <v>0</v>
      </c>
    </row>
    <row r="116">
      <c r="G116">
        <f>IF(OR(B116&lt;1, B116=""),0,1)</f>
        <v>0</v>
      </c>
    </row>
    <row r="117">
      <c r="G117">
        <f>IF(OR(B117&lt;1, B117=""),0,1)</f>
        <v>0</v>
      </c>
    </row>
    <row r="118">
      <c r="G118">
        <f>IF(OR(B118&lt;1, B118=""),0,1)</f>
        <v>0</v>
      </c>
    </row>
    <row r="119">
      <c r="G119">
        <f>IF(OR(B119&lt;1, B119=""),0,1)</f>
        <v>0</v>
      </c>
    </row>
    <row r="120">
      <c r="B120">
        <v>170</v>
      </c>
      <c r="C120" t="str">
        <v>Total  Income from Investments</v>
      </c>
      <c r="D120">
        <f>SUMIF(  $G110:$G119,1,D110:D119)</f>
        <v>0</v>
      </c>
      <c r="E120">
        <f>SUMIF(  $G110:$G119,1,E110:E119)</f>
        <v>0</v>
      </c>
      <c r="F120">
        <f>SUMIF(  $G110:$G119,1,F110:F119)</f>
        <v>0</v>
      </c>
      <c r="G120">
        <f>IF(OR(B120&lt;1, B120=""),0,1)</f>
        <v>1</v>
      </c>
    </row>
    <row r="121">
      <c r="B121" t="str">
        <v>171 - Interest Earned</v>
      </c>
      <c r="G121">
        <f>IF(OR(B121&lt;1, B121=""),0,1)</f>
        <v>1</v>
      </c>
    </row>
    <row r="122">
      <c r="B122">
        <v>1711001</v>
      </c>
      <c r="C122" t="str">
        <v xml:space="preserve">Interest from Bank Accounts-ബാങ്ക് നിക്ഷേപങ്ങളില്‍ നിന്നുള്ള പലിശ </v>
      </c>
      <c r="D122">
        <v>658107</v>
      </c>
      <c r="E122">
        <v>700000</v>
      </c>
      <c r="F122">
        <v>800000</v>
      </c>
      <c r="G122">
        <f>IF(OR(B122&lt;1, B122=""),0,1)</f>
        <v>1</v>
      </c>
    </row>
    <row r="123">
      <c r="B123">
        <v>1712001</v>
      </c>
      <c r="C123" t="str">
        <v>Interest on Loans and Advances to Employees-ജീവനക്കാര്‍ക്ക് നല്‍കിയിട്ടുള്ള മുന്കൂറുകളില്‍ നിന്നുള്ള പലിശ</v>
      </c>
      <c r="G123">
        <f>IF(OR(B123&lt;1, B123=""),0,1)</f>
        <v>1</v>
      </c>
    </row>
    <row r="124">
      <c r="B124">
        <v>1713001</v>
      </c>
      <c r="C124" t="str">
        <v>Interest on Loans to Others-മറ്റ് വായ്പകളില്‍ നിന്നുള്ള പലിശ വരവുകള്‍</v>
      </c>
      <c r="G124">
        <f>IF(OR(B124&lt;1, B124=""),0,1)</f>
        <v>1</v>
      </c>
    </row>
    <row r="125">
      <c r="B125">
        <v>1718001</v>
      </c>
      <c r="C125" t="str">
        <v>Other Interest-മറ്റ് പലിശ വരവുകള്‍</v>
      </c>
      <c r="G125">
        <f>IF(OR(B125&lt;1, B125=""),0,1)</f>
        <v>1</v>
      </c>
    </row>
    <row r="126">
      <c r="G126">
        <f>IF(OR(B126&lt;1, B126=""),0,1)</f>
        <v>0</v>
      </c>
    </row>
    <row r="127">
      <c r="G127">
        <f>IF(OR(B127&lt;1, B127=""),0,1)</f>
        <v>0</v>
      </c>
    </row>
    <row r="128">
      <c r="G128">
        <f>IF(OR(B128&lt;1, B128=""),0,1)</f>
        <v>0</v>
      </c>
    </row>
    <row r="129">
      <c r="G129">
        <f>IF(OR(B129&lt;1, B129=""),0,1)</f>
        <v>0</v>
      </c>
    </row>
    <row r="130">
      <c r="G130">
        <f>IF(OR(B130&lt;1, B130=""),0,1)</f>
        <v>0</v>
      </c>
    </row>
    <row r="131">
      <c r="G131">
        <f>IF(OR(B131&lt;1, B131=""),0,1)</f>
        <v>0</v>
      </c>
    </row>
    <row r="132">
      <c r="B132">
        <v>171</v>
      </c>
      <c r="C132" t="str">
        <v>Total  Interest Earned</v>
      </c>
      <c r="D132">
        <f>SUMIF(  $G122:$G131,1,D122:D131)</f>
        <v>658107</v>
      </c>
      <c r="E132">
        <f>SUMIF(  $G122:$G131,1,E122:E131)</f>
        <v>700000</v>
      </c>
      <c r="F132">
        <f>SUMIF(  $G122:$G131,1,F122:F131)</f>
        <v>800000</v>
      </c>
      <c r="G132">
        <f>IF(OR(B132&lt;1, B132=""),0,1)</f>
        <v>1</v>
      </c>
    </row>
    <row r="133">
      <c r="B133" t="str">
        <v>180 - Other Income</v>
      </c>
      <c r="G133">
        <f>IF(OR(B133&lt;1, B133=""),0,1)</f>
        <v>1</v>
      </c>
    </row>
    <row r="134">
      <c r="B134">
        <v>1801001</v>
      </c>
      <c r="C134" t="str">
        <v>Deposits Forfeited-നിക്ഷേപങ്ങള്‍ കണ്ടുകെട്ടിയത്</v>
      </c>
      <c r="D134">
        <v>117534</v>
      </c>
      <c r="E134">
        <v>15000</v>
      </c>
      <c r="F134">
        <v>50000</v>
      </c>
      <c r="G134">
        <f>IF(OR(B134&lt;1, B134=""),0,1)</f>
        <v>1</v>
      </c>
    </row>
    <row r="135">
      <c r="B135">
        <v>1801101</v>
      </c>
      <c r="C135" t="str">
        <v>Lapsed Deposits-കാലഹരണപ്പെട്ട നിക്ഷേപങ്ങള്‍</v>
      </c>
      <c r="G135">
        <f>IF(OR(B135&lt;1, B135=""),0,1)</f>
        <v>1</v>
      </c>
    </row>
    <row r="136">
      <c r="B136">
        <v>1802001</v>
      </c>
      <c r="C136" t="str">
        <v>Insurance Claim Recovery-ഇന്ഷുറന്സ് ക്ലെയിം ലഭിച്ചത്</v>
      </c>
      <c r="G136">
        <f>IF(OR(B136&lt;1, B136=""),0,1)</f>
        <v>1</v>
      </c>
    </row>
    <row r="137">
      <c r="B137">
        <v>1803001</v>
      </c>
      <c r="C137" t="str">
        <v>Profit on Disposal of Fixed Assets-സ്ഥിര ആസ്തികളുടെ വില്പ്പനയിലുള്ള ലാഭം</v>
      </c>
      <c r="G137">
        <f>IF(OR(B137&lt;1, B137=""),0,1)</f>
        <v>1</v>
      </c>
    </row>
    <row r="138">
      <c r="B138">
        <v>1804001</v>
      </c>
      <c r="C138" t="str">
        <v>Recovery from Employees-ജീവനക്കാരില്‍ നിന്നുള്ള റിക്കവറികള്‍</v>
      </c>
      <c r="E138">
        <v>21</v>
      </c>
      <c r="G138">
        <f>IF(OR(B138&lt;1, B138=""),0,1)</f>
        <v>1</v>
      </c>
    </row>
    <row r="139">
      <c r="B139">
        <v>1808001</v>
      </c>
      <c r="C139" t="str">
        <v>Miscellaneous Income</v>
      </c>
      <c r="D139">
        <v>108000</v>
      </c>
      <c r="E139">
        <v>11000</v>
      </c>
      <c r="F139">
        <v>25000</v>
      </c>
      <c r="G139">
        <f>IF(OR(B139&lt;1, B139=""),0,1)</f>
        <v>1</v>
      </c>
    </row>
    <row r="140">
      <c r="G140">
        <f>IF(OR(B140&lt;1, B140=""),0,1)</f>
        <v>0</v>
      </c>
    </row>
    <row r="141">
      <c r="G141">
        <f>IF(OR(B141&lt;1, B141=""),0,1)</f>
        <v>0</v>
      </c>
    </row>
    <row r="142">
      <c r="G142">
        <f>IF(OR(B142&lt;1, B142=""),0,1)</f>
        <v>0</v>
      </c>
    </row>
    <row r="143">
      <c r="G143">
        <f>IF(OR(B143&lt;1, B143=""),0,1)</f>
        <v>0</v>
      </c>
    </row>
    <row r="144">
      <c r="B144">
        <v>180</v>
      </c>
      <c r="C144" t="str">
        <v>Total Other Income</v>
      </c>
      <c r="D144">
        <f>SUMIF(  $G134:$G143,1,D134:D143)</f>
        <v>225534</v>
      </c>
      <c r="E144">
        <f>SUMIF(  $G134:$G143,1,E134:E143)</f>
        <v>26021</v>
      </c>
      <c r="F144">
        <f>SUMIF(  $G134:$G143,1,F134:F143)</f>
        <v>75000</v>
      </c>
    </row>
    <row r="145">
      <c r="B145" t="str">
        <v>Total-Non tax revenue-ആകെ നികുതിയിതര വരവുകള്‍</v>
      </c>
      <c r="D145">
        <f>D144+D132+D120+D108+D96+D83+D29</f>
        <v>6277136</v>
      </c>
      <c r="E145">
        <f>E144+E132+E120+E108+E96+E83+E29</f>
        <v>6073521</v>
      </c>
      <c r="F145">
        <f>F144+F132+F120+F108+F96+F83+F29</f>
        <v>6074000</v>
      </c>
    </row>
  </sheetData>
  <mergeCells count="12">
    <mergeCell ref="B1:F1"/>
    <mergeCell ref="B2:F2"/>
    <mergeCell ref="B4:F4"/>
    <mergeCell ref="B5:F5"/>
    <mergeCell ref="B7:F7"/>
    <mergeCell ref="B30:F30"/>
    <mergeCell ref="B145:C145"/>
    <mergeCell ref="B84:F84"/>
    <mergeCell ref="B109:F109"/>
    <mergeCell ref="B121:F121"/>
    <mergeCell ref="B133:F133"/>
    <mergeCell ref="B97:F97"/>
  </mergeCells>
  <pageMargins left="0.54" right="0.64" top="0.75" bottom="0.75" header="0.3" footer="0.3"/>
  <ignoredErrors>
    <ignoredError numberStoredAsText="1" sqref="B2:G145"/>
  </ignoredErrors>
</worksheet>
</file>

<file path=xl/worksheets/sheet21.xml><?xml version="1.0" encoding="utf-8"?>
<worksheet xmlns="http://schemas.openxmlformats.org/spreadsheetml/2006/main" xmlns:r="http://schemas.openxmlformats.org/officeDocument/2006/relationships">
  <dimension ref="B2:G9"/>
  <sheetViews>
    <sheetView workbookViewId="0" rightToLeft="0"/>
  </sheetViews>
  <sheetData>
    <row r="2" xml:space="preserve">
      <c r="B2" t="str">
        <v>ഏതെങ്കിലും വരി ബജറ്റ് പ്രിന്‍റില്‍നിന്നും ഒഴിവാക്കുന്നതിന് അതിനു നേരെയുള്ള ഡീറ്റെയില്‍ഡ് ഹെഡ് കോഡ് ഡിലിറ്റ് ചെയ്താല്‍ മതിയാകും. ബജറ്റ് ടു പ്രിന്‍റില്‍ വലതുവശത്തുള്ള Hide/Show ഫില്‍ട്ടര്‍ ഉപയോഗിക്കണം. Detailed Head Code ചേര്‍ക്കാത്ത ഇനങ്ങളുടെ തുക ബജറ്റില്‍ ഉള്‍പ്പെടുന്നതല്ല.</v>
      </c>
      <c r="D2" t="str" xml:space="preserve">
        <v xml:space="preserve">ശ്രദ്ധിക്കുക.
എക്സല്‍ ടൂളുകളിലേക്ക് മറ്റു ഫയലുകളില്‍നിന്ന് ഡാറ്റ പേസ്റ്റ് ചെയ്യുമ്പോള്‍ ഡാറ്റ കോപ്പി ചെയ്ത് റൈറ്റ് ക്ലിക്ക് ചെയ്ത് Paste Special - Values എന്ന ഓപ്ഷന്‍ ഉപയോഗിക്കുക.</v>
      </c>
    </row>
    <row r="4">
      <c r="B4" t="str">
        <f>'BS-1'!B4:F4</f>
        <v>Karassery Grama Panchayath Draft  Budget for the Financial Year 2025-2026</v>
      </c>
    </row>
    <row r="5">
      <c r="B5" t="str">
        <v>BS-3- GENERAL PURPOSE FUND-   ജനറല്‍ പര്‍പ്പസ് ഫണ്ട്  )</v>
      </c>
    </row>
    <row r="6" xml:space="preserve">
      <c r="B6" t="str">
        <v>DETAILED HEAD CODE</v>
      </c>
      <c r="C6" t="str">
        <v>PARTICULARS (ഇനവിവരം)</v>
      </c>
      <c r="D6" t="str" xml:space="preserve">
        <f>"Actuals for the year "   &amp; Master!$H$17 &amp; CHAR(10)&amp; "(കണക്ക് " &amp; Master!$H$17&amp; ")"</f>
        <v xml:space="preserve">Actuals for the year 2023-2024
(കണക്ക് 2023-2024)</v>
      </c>
      <c r="E6" t="str" xml:space="preserve">
        <f>"Budget  for the  year (including all revisions) " &amp;Master!$H$16 &amp; CHAR(10) &amp; "(പരിഷ്കരിച്ച ബജറ്റ്  "&amp; Master!$H$16&amp;")"</f>
        <v xml:space="preserve">Budget  for the  year (including all revisions) 2024-2025
(പരിഷ്കരിച്ച ബജറ്റ്  2024-2025)</v>
      </c>
      <c r="F6" t="str" xml:space="preserve">
        <f>"Budget for the Year" &amp; Master!$H$15 &amp; CHAR(10) &amp; " (ബജറ്റ്-" &amp;Master!$H$15 &amp; ")"</f>
        <v xml:space="preserve">Budget for the Year2025-2026
 (ബജറ്റ്-2025-2026)</v>
      </c>
    </row>
    <row r="7">
      <c r="B7">
        <v>1601005</v>
      </c>
      <c r="C7" t="str">
        <v xml:space="preserve">General purpose fund-ജനറല്‍ പര്‍പ്പസ് ഫണ്ട് </v>
      </c>
      <c r="D7">
        <v>14495400</v>
      </c>
      <c r="E7">
        <v>21933000</v>
      </c>
      <c r="F7">
        <v>22031000</v>
      </c>
      <c r="G7">
        <f>IF(OR(B7&lt;1, B7=""),0,1)</f>
        <v>1</v>
      </c>
    </row>
    <row r="8">
      <c r="G8">
        <f>IF(OR(B8&lt;1, B8=""),0,1)</f>
        <v>0</v>
      </c>
    </row>
    <row r="9">
      <c r="B9">
        <v>160</v>
      </c>
      <c r="C9" t="str">
        <v xml:space="preserve">Total-General purpose fund-ജനറല്‍ പര്‍പ്പസ് ഫണ്ട് </v>
      </c>
      <c r="D9">
        <f>SUMIF(  $G7:$G8,1,D7:D8)</f>
        <v>14495400</v>
      </c>
      <c r="E9">
        <f>SUMIF(  $G7:$G8,1,E7:E8)</f>
        <v>21933000</v>
      </c>
      <c r="F9">
        <f>SUMIF(  $G7:$G8,1,F7:F8)</f>
        <v>22031000</v>
      </c>
    </row>
  </sheetData>
  <mergeCells count="5">
    <mergeCell ref="B4:F4"/>
    <mergeCell ref="B5:F5"/>
    <mergeCell ref="B1:F1"/>
    <mergeCell ref="B2:C2"/>
    <mergeCell ref="D2:F2"/>
  </mergeCells>
  <pageMargins left="0.7" right="0.59" top="0.75" bottom="0.75" header="0.3" footer="0.3"/>
  <ignoredErrors>
    <ignoredError numberStoredAsText="1" sqref="B2:G9"/>
  </ignoredErrors>
</worksheet>
</file>

<file path=xl/worksheets/sheet22.xml><?xml version="1.0" encoding="utf-8"?>
<worksheet xmlns="http://schemas.openxmlformats.org/spreadsheetml/2006/main" xmlns:r="http://schemas.openxmlformats.org/officeDocument/2006/relationships">
  <dimension ref="B2:G49"/>
  <sheetViews>
    <sheetView workbookViewId="0" rightToLeft="0"/>
  </sheetViews>
  <sheetData>
    <row r="2">
      <c r="B2" t="str">
        <v>ഏതെങ്കിലും വരി ബജറ്റ് പ്രിന്‍റില്‍നിന്നും ഒഴിവാക്കുന്നതിന് അതിനു നേരെയുള്ള ഡീറ്റെയില്‍ഡ് ഹെഡ് കോഡ് ഡിലിറ്റ് ചെയ്താല്‍ മതിയാകും. ബജറ്റ് ടു പ്രിന്‍റില്‍ വലതുവശത്തുള്ള Hide/Show ഫില്‍ട്ടര്‍ ഉപയോഗിക്കണം. Detailed Head Code ചേര്‍ക്കാത്ത ഇനങ്ങളുടെ തുക ബജറ്റില്‍ ഉള്‍പ്പെടുന്നതല്ല.</v>
      </c>
    </row>
    <row r="4">
      <c r="B4" t="str">
        <f>'BS-3'!B4:F4</f>
        <v>Karassery Grama Panchayath Draft  Budget for the Financial Year 2025-2026</v>
      </c>
    </row>
    <row r="5">
      <c r="B5" t="str">
        <v xml:space="preserve">BS-4 -REVENUE INCOME-PLAN GRANTS- (പദ്ധതി ചെലവുകള്‍ക്കു വേണ്ടിയുള്ള ഗ്രാന്‍റ്/ഫണ്ട്/വിഹിതം - റവന്യു വരവുകള്‍ )  </v>
      </c>
    </row>
    <row r="6" xml:space="preserve">
      <c r="B6" t="str">
        <v>DETAILED HEAD CODE</v>
      </c>
      <c r="C6" t="str">
        <v>PARTICULARS (ഇനവിവരം)</v>
      </c>
      <c r="D6" t="str" xml:space="preserve">
        <f>"Actuals for the year "   &amp; Master!$H$17 &amp; CHAR(10)&amp; "(കണക്ക് " &amp; Master!$H$17&amp; ")"</f>
        <v xml:space="preserve">Actuals for the year 2023-2024
(കണക്ക് 2023-2024)</v>
      </c>
      <c r="E6" t="str" xml:space="preserve">
        <f>"Budget  for the  year (including all revisions) " &amp;Master!$H$16 &amp; CHAR(10) &amp; "(പരിഷ്കരിച്ച ബജറ്റ്  "&amp; Master!$H$16&amp;")"</f>
        <v xml:space="preserve">Budget  for the  year (including all revisions) 2024-2025
(പരിഷ്കരിച്ച ബജറ്റ്  2024-2025)</v>
      </c>
      <c r="F6" t="str" xml:space="preserve">
        <f>"Budget for the Year" &amp; Master!$H$15 &amp; CHAR(10) &amp; " (ബജറ്റ്-" &amp;Master!$H$15 &amp; ")"</f>
        <v xml:space="preserve">Budget for the Year2025-2026
 (ബജറ്റ്-2025-2026)</v>
      </c>
    </row>
    <row r="7">
      <c r="B7">
        <v>3111001</v>
      </c>
      <c r="C7" t="str">
        <v>Special Funds-പ്രത്യേക ഫണ്ട്</v>
      </c>
      <c r="G7">
        <f>IF(OR(B7&lt;1, B7=""),0,1)</f>
        <v>1</v>
      </c>
    </row>
    <row r="8">
      <c r="B8">
        <v>3112001</v>
      </c>
      <c r="C8" t="str">
        <v xml:space="preserve">Development Fund for Transfer to Other LSGIs for Joint Venture Project - for Capital Expenditure-സംയോജിത പദ്ധതികള്‍ക്കുള്ള വികസന ഫണ്ട് വിഹിതം-മൂലധന  ചെലവുകള്‍ക്ക്‌ </v>
      </c>
      <c r="G8">
        <f>IF(OR(B8&lt;1, B8=""),0,1)</f>
        <v>1</v>
      </c>
    </row>
    <row r="9">
      <c r="B9">
        <v>3112002</v>
      </c>
      <c r="C9" t="str">
        <v xml:space="preserve">Development Fund for Transfer to Other LSGIs for Joint Venture Project - for Revenue Expenditure -സംയോജിത പദ്ധതികള്‍ക്കുള്ള വികസന ഫണ്ട് വിഹിതം-റവന്യു ചെലവുകള്‍ക്ക്‌ </v>
      </c>
      <c r="G9">
        <f>IF(OR(B9&lt;1, B9=""),0,1)</f>
        <v>1</v>
      </c>
    </row>
    <row r="10">
      <c r="B10">
        <v>3112003</v>
      </c>
      <c r="C10" t="str">
        <v xml:space="preserve">Development Fund for Transfer to Other LSGIs for Other Specific Purposes - for Capital Expenditure-പ്രത്യേക  പദ്ധതികള്‍ക്കുള്ള വികസന ഫണ്ട് വിഹിതം-മൂലധന ചെലവുകള്‍ക്ക്‌ </v>
      </c>
      <c r="G10">
        <f>IF(OR(B10&lt;1, B10=""),0,1)</f>
        <v>1</v>
      </c>
    </row>
    <row r="11">
      <c r="B11">
        <v>3112004</v>
      </c>
      <c r="C11" t="str">
        <v xml:space="preserve">Development Fund for Transfer to Other LSGIs for Other Specific Purposes - for Revenue Expenditure-പ്രത്യേക  പദ്ധതികള്‍ക്കുള്ള വികസന ഫണ്ട് വിഹിതം-റവന്യു ചെലവുകള്‍ക്ക്‌ </v>
      </c>
      <c r="G11">
        <f>IF(OR(B11&lt;1, B11=""),0,1)</f>
        <v>1</v>
      </c>
    </row>
    <row r="12">
      <c r="B12">
        <v>3117101</v>
      </c>
      <c r="C12" t="str">
        <v xml:space="preserve"> Trust or Agency Funds-ട്രസ്റ്റ്/ഏജന്‍സി ഫണ്ടുകള്‍</v>
      </c>
      <c r="G12">
        <f>IF(OR(B12&lt;1, B12=""),0,1)</f>
        <v>1</v>
      </c>
    </row>
    <row r="13">
      <c r="B13">
        <v>3121001</v>
      </c>
      <c r="C13" t="str">
        <v>capital contribution-</v>
      </c>
      <c r="G13">
        <f>IF(OR(B13&lt;1, B13=""),0,1)</f>
        <v>1</v>
      </c>
    </row>
    <row r="14">
      <c r="B14">
        <v>3201001</v>
      </c>
      <c r="C14" t="str">
        <v xml:space="preserve">Grants, Funds &amp; Contributions for Specific Purposes -centrally sponsored  Schemes-കേന്ദ്രാവിഷ്കൃത പദ്ധതികള്‍ക്ക്  വേണ്ടിയുള്ള ഗ്രാന്റുകളും ഫണ്ടുകളും വിഹിതങ്ങളും </v>
      </c>
      <c r="D14">
        <v>39249819</v>
      </c>
      <c r="E14">
        <f>40000000-20000000</f>
        <v>20000000</v>
      </c>
      <c r="F14">
        <f>61701984-20000000</f>
        <v>41701984</v>
      </c>
      <c r="G14">
        <f>IF(OR(B14&lt;1, B14=""),0,1)</f>
        <v>1</v>
      </c>
    </row>
    <row r="15">
      <c r="B15">
        <v>3201002</v>
      </c>
      <c r="C15" t="str">
        <v xml:space="preserve">Grants, Funds &amp; Contributions for Specific Purposes - Other Central Government Grants -  കേന്ദ്ര സര്‍ക്കാരില്‍ നിന്നുള്ള ഗ്രാന്റുകളും ഫണ്ടുകളും വിഹിതങ്ങളും--പ്രത്യേക  പദ്ധതികള്‍ക്കുള്ളത് </v>
      </c>
      <c r="D15">
        <f>2774820+35535+2104120+122280+637397</f>
        <v>5674152</v>
      </c>
      <c r="E15">
        <v>12500000</v>
      </c>
      <c r="F15">
        <f>3500000+2500000+2500000</f>
        <v>8500000</v>
      </c>
      <c r="G15">
        <f>IF(OR(B15&lt;1, B15=""),0,1)</f>
        <v>1</v>
      </c>
    </row>
    <row r="16">
      <c r="B16">
        <v>3202001</v>
      </c>
      <c r="C16" t="str">
        <v>Development Fund - General - Revenue-വികസന ഫണ്ട് - പൊതുവിഭാഗം - റവന്യൂ ചെലവുകള്‍ക്കായുള്ള വരവുകള്‍</v>
      </c>
      <c r="D16">
        <v>22043332</v>
      </c>
      <c r="E16">
        <f>22632000-5000000</f>
        <v>17632000</v>
      </c>
      <c r="F16">
        <f>28523000-5000000</f>
        <v>23523000</v>
      </c>
      <c r="G16">
        <f>IF(OR(B16&lt;1, B16=""),0,1)</f>
        <v>1</v>
      </c>
    </row>
    <row r="17">
      <c r="B17">
        <v>3202001</v>
      </c>
      <c r="C17" t="str">
        <v>Development Fund - SCSP -Revenue -വികസന ഫണ്ട് - പട്ടികജാതി ഘടകപദ്ധതി - റവന്യൂ ചെലവുകള്‍ക്കായുള്ള വരവുകള്‍</v>
      </c>
      <c r="D17">
        <v>6911509</v>
      </c>
      <c r="E17">
        <v>7165000</v>
      </c>
      <c r="F17">
        <v>7667000</v>
      </c>
      <c r="G17">
        <f>IF(OR(B17&lt;1, B17=""),0,1)</f>
        <v>1</v>
      </c>
    </row>
    <row r="18">
      <c r="B18">
        <v>3202001</v>
      </c>
      <c r="C18" t="str">
        <v>Development Fund - TSP - Revenuel -വികസന ഫണ്ട് - പട്ടികവര്‍ഗ്ഗഘടകപദ്ധതി - റവന്യൂ ചെലവുകള്‍ക്കായുള്ള വരവുകള്‍</v>
      </c>
      <c r="D18">
        <v>1555697</v>
      </c>
      <c r="E18">
        <v>2064000</v>
      </c>
      <c r="F18">
        <v>2208000</v>
      </c>
      <c r="G18">
        <f>IF(OR(B18&lt;1, B18=""),0,1)</f>
        <v>1</v>
      </c>
    </row>
    <row r="19">
      <c r="B19">
        <v>3202001</v>
      </c>
      <c r="C19" t="str">
        <v>Development Fund - CFC  - Revenue -വികസന ഫണ്ട് - കേന്ദ്രധനകാര്യ കമ്മീഷന്‍ ഗ്രാന്‍റ്- റവന്യൂ ചെലവുകള്‍ക്കായുള്ള വരവുകള്‍</v>
      </c>
      <c r="D19">
        <f>90000+408803</f>
        <v>498803</v>
      </c>
      <c r="E19">
        <f>22001963-5000000</f>
        <v>17001963</v>
      </c>
      <c r="F19">
        <f>4055000+6082000-5000000</f>
        <v>5137000</v>
      </c>
      <c r="G19">
        <f>IF(OR(B19&lt;1, B19=""),0,1)</f>
        <v>1</v>
      </c>
    </row>
    <row r="20">
      <c r="B20">
        <v>3202001</v>
      </c>
      <c r="C20" t="str">
        <v>Development Fund - KLGSDP  - Revenue -വികസന ഫണ്ട് - ലോകബാങ്ക് ധനസഹായം- റവന്യൂ ചെലവുകള്‍ക്കായുള്ള വരവുകള്‍</v>
      </c>
      <c r="G20">
        <f>IF(OR(B20&lt;1, B20=""),0,1)</f>
        <v>1</v>
      </c>
    </row>
    <row r="21">
      <c r="B21">
        <v>3202001</v>
      </c>
      <c r="C21" t="str">
        <v>Development Fund - Special Grant  - Revenue -വികസന ഫണ്ട് - സ്പെഷ്യല്‍ ഗ്രാന്‍റ്- റവന്യൂ ചെലവുകള്‍ക്കായുള്ള വരവുകള്‍</v>
      </c>
      <c r="G21">
        <f>IF(OR(B21&lt;1, B21=""),0,1)</f>
        <v>1</v>
      </c>
    </row>
    <row r="22">
      <c r="B22">
        <v>3202001</v>
      </c>
      <c r="C22" t="str">
        <v>Maintenance Fund - Road Assets -Revenue- സംരക്ഷണച്ചെലവ് - റോഡ് ആസ്തികള്‍-- റവന്യൂ ചെലവുകള്‍ക്കായുള്ള വരവുകള്‍</v>
      </c>
      <c r="D22">
        <v>6079088</v>
      </c>
      <c r="E22">
        <v>20775000</v>
      </c>
      <c r="F22">
        <v>20646000</v>
      </c>
      <c r="G22">
        <f>IF(OR(B22&lt;1, B22=""),0,1)</f>
        <v>1</v>
      </c>
    </row>
    <row r="23">
      <c r="B23">
        <v>3202001</v>
      </c>
      <c r="C23" t="str">
        <v>Maintenance Fund - Non Road Assets - Revenue - സംരക്ഷണച്ചെലവ് - റോഡ് ഇതര ആസ്തികള്‍-- റവന്യൂ ചെലവുകള്‍ക്കായുള്ള വരവുകള്‍</v>
      </c>
      <c r="D23">
        <v>2114896</v>
      </c>
      <c r="E23">
        <v>4867000</v>
      </c>
      <c r="F23">
        <v>4930000</v>
      </c>
      <c r="G23">
        <f>IF(OR(B23&lt;1, B23=""),0,1)</f>
        <v>1</v>
      </c>
    </row>
    <row r="24">
      <c r="B24">
        <v>3202002</v>
      </c>
      <c r="C24" t="str">
        <v xml:space="preserve">Fund for Transferred Institutions -ഘടക സ്ഥാപനങ്ങള്‍ക്ക്  വേണ്ടിയുള്ള പ്രത്യേക ഫണ്ടുകള്‍  </v>
      </c>
      <c r="G24">
        <f>IF(OR(B24&lt;1, B24=""),0,1)</f>
        <v>1</v>
      </c>
    </row>
    <row r="25">
      <c r="B25">
        <v>3202003</v>
      </c>
      <c r="C25" t="str">
        <v xml:space="preserve">Grants, Funds &amp; Contributions for Specific Purposes - Other than Development Fund and State Sponsored Scheme Funds - Other purposes-വികസന ഫണ്ടുംസംസ്ഥാനാവിഷ്കൃത ഫണ്ടും ഒഴികെ മറ്റ് ആവശ്യങ്ങള്‍ക്കുള്ള   ഗ്രാന്റുകളും ഫണ്ടുകളും വിഹിതങ്ങളും </v>
      </c>
      <c r="G25">
        <f>IF(OR(B25&lt;1, B25=""),0,1)</f>
        <v>1</v>
      </c>
    </row>
    <row r="26">
      <c r="B26">
        <v>3203001</v>
      </c>
      <c r="C26" t="str">
        <v xml:space="preserve">Grants, Funds &amp; Contributions for Specific Purposes - Other Government Agencies  മറ്റ് സര്‍ക്കാര്‍ ഏജന്‍സികളില്‍ നിന്നുള്ള ഗ്രാന്റുകളും ഫണ്ടുകളും വിഹിതങ്ങളും </v>
      </c>
      <c r="G26">
        <f>IF(OR(B26&lt;1, B26=""),0,1)</f>
        <v>1</v>
      </c>
    </row>
    <row r="27">
      <c r="B27">
        <v>3204001</v>
      </c>
      <c r="C27" t="str">
        <v xml:space="preserve">Grants, Funds &amp; Contributions for Specific Purposes -  Financial Institutions -  ധനകാര്യ സ്ഥാപനങ്ങളില്‍ നിന്നുള്ള ഗ്രാന്റുകളും ഫണ്ടുകളും വിഹിതങ്ങളും </v>
      </c>
      <c r="G27">
        <f>IF(OR(B27&lt;1, B27=""),0,1)</f>
        <v>1</v>
      </c>
    </row>
    <row r="28">
      <c r="B28">
        <v>3205001</v>
      </c>
      <c r="C28" t="str">
        <v xml:space="preserve">Grants, Funds &amp; Contributions for Specific Purposes - Welfare Bodies- ഗ്രാന്റുകളും ഫണ്ടുകളും വിഹിതങ്ങളും  </v>
      </c>
      <c r="G28">
        <f>IF(OR(B28&lt;1, B28=""),0,1)</f>
        <v>1</v>
      </c>
    </row>
    <row r="29">
      <c r="B29">
        <v>3206001</v>
      </c>
      <c r="C29" t="str">
        <v xml:space="preserve">Grants, Funds &amp; Contributions for Specific Purposes - International Organizations-അന്തര്‍ദേശീയ സ്ഥാപനങ്ങളില്‍ നിന്നുള്ള ഗ്രാന്റുകളും ഫണ്ടുകളും വിഹിതങ്ങളും </v>
      </c>
      <c r="G29">
        <f>IF(OR(B29&lt;1, B29=""),0,1)</f>
        <v>1</v>
      </c>
    </row>
    <row r="30">
      <c r="B30">
        <v>3207001</v>
      </c>
      <c r="C30" t="str">
        <v>Contributions for Joint Venture Projects (for Capital Expenditure) - From Other LSGIs - സംയുക്ത പ്രോജക്ടുകള്‍ക്കുള്ള വിഹിതം (മൂലധനച്ചെലവുകള്‍ക്ക് ) - മറ്റു തദ്ദേശസ്ഥാപനങ്ങളില്‍നിന്ന്</v>
      </c>
      <c r="D30">
        <f>2722368+5029119</f>
        <v>7751487</v>
      </c>
      <c r="E30">
        <v>26800000</v>
      </c>
      <c r="F30">
        <f>16000000+16000000</f>
        <v>32000000</v>
      </c>
      <c r="G30">
        <f>IF(OR(B30&lt;1, B30=""),0,1)</f>
        <v>1</v>
      </c>
    </row>
    <row r="31">
      <c r="B31">
        <v>3207002</v>
      </c>
      <c r="C31" t="str">
        <v>Contributions for Joint Venture Projects (for Centrally Sponsored Scheme) - From Other LSGIs - സംയുക്ത പ്രോജക്ടുകള്‍ക്കുള്ള വിഹിതം (കേന്ദ്രാവിഷ്ക്കൃത പദ്ധതികള്‍ക്ക് ) - മറ്റു തദ്ദേശസ്ഥാപനങ്ങളില്‍നിന്ന്</v>
      </c>
      <c r="G31">
        <f>IF(OR(B31&lt;1, B31=""),0,1)</f>
        <v>1</v>
      </c>
    </row>
    <row r="32">
      <c r="B32">
        <v>3207003</v>
      </c>
      <c r="C32" t="str">
        <v xml:space="preserve">Contributions for Other Specific Purposes (for Revenue Expenditure)-പ്രത്യേക ഉദേശ പദ്ധതികള്‍ക്കുള്ള വിഹിതം(റവന്യു ചെലവുകള്‍ക്ക്‌) </v>
      </c>
      <c r="G32">
        <f>IF(OR(B32&lt;1, B32=""),0,1)</f>
        <v>1</v>
      </c>
    </row>
    <row r="33">
      <c r="B33">
        <v>3207004</v>
      </c>
      <c r="C33" t="str">
        <v xml:space="preserve">Contributions for Other Specific Purposes (for Revenue Expenditure)-പ്രത്യേക ഉദേശ പദ്ധതികള്‍ക്കുള്ള വിഹിതം(റവന്യു ചെലവുകള്‍ക്ക്‌) </v>
      </c>
      <c r="E33">
        <v>13741754</v>
      </c>
      <c r="F33">
        <v>6000000</v>
      </c>
      <c r="G33">
        <f>IF(OR(B33&lt;1, B33=""),0,1)</f>
        <v>1</v>
      </c>
    </row>
    <row r="34">
      <c r="B34">
        <v>3208001</v>
      </c>
      <c r="C34" t="str">
        <v xml:space="preserve">Other Grants, Funds &amp; Contributions for Specific Purposes -others- മറ്റ് പ്രത്യേക ഉദേശ പദ്ധതികള്‍ക്കുള്ള ഗ്രാന്റുകളും ഫണ്ടുകളും വിഹിതങ്ങളും </v>
      </c>
      <c r="D34">
        <v>412900</v>
      </c>
      <c r="E34">
        <v>500000</v>
      </c>
      <c r="F34">
        <v>1500000</v>
      </c>
      <c r="G34">
        <f>IF(OR(B34&lt;1, B34=""),0,1)</f>
        <v>1</v>
      </c>
    </row>
    <row r="35">
      <c r="B35">
        <v>3209001</v>
      </c>
      <c r="C35" t="str">
        <v xml:space="preserve"> Awards from Central Government -കേന്ദ്ര സര്‍ക്കാരില്‍ നിന്നുള്ള അവാര്‍ഡ് സംഖ്യ </v>
      </c>
      <c r="G35">
        <f>IF(OR(B35&lt;1, B35=""),0,1)</f>
        <v>1</v>
      </c>
    </row>
    <row r="36">
      <c r="B36">
        <v>3209002</v>
      </c>
      <c r="C36" t="str">
        <v xml:space="preserve"> Awards from State Government --സംസ്ഥാന സര്‍ക്കാരില്‍ നിന്നുള്ള അവാര്‍ഡ് സംഖ്യ </v>
      </c>
      <c r="G36">
        <f>IF(OR(B36&lt;1, B36=""),0,1)</f>
        <v>1</v>
      </c>
    </row>
    <row r="37">
      <c r="B37">
        <v>3209003</v>
      </c>
      <c r="C37" t="str">
        <v>Other Awards and Honours-മറ്റ് അവാര്‍ഡുകളും ബഹുമതികളും</v>
      </c>
      <c r="G37">
        <f>IF(OR(B37&lt;1, B37=""),0,1)</f>
        <v>1</v>
      </c>
    </row>
    <row r="38">
      <c r="G38">
        <f>IF(OR(B38&lt;1, B38=""),0,1)</f>
        <v>0</v>
      </c>
    </row>
    <row r="39">
      <c r="G39">
        <f>IF(OR(B39&lt;1, B39=""),0,1)</f>
        <v>0</v>
      </c>
    </row>
    <row r="40">
      <c r="G40">
        <f>IF(OR(B40&lt;1, B40=""),0,1)</f>
        <v>0</v>
      </c>
    </row>
    <row r="41">
      <c r="G41">
        <f>IF(OR(B41&lt;1, B41=""),0,1)</f>
        <v>0</v>
      </c>
    </row>
    <row r="42">
      <c r="G42">
        <f>IF(OR(B42&lt;1, B42=""),0,1)</f>
        <v>0</v>
      </c>
    </row>
    <row r="43">
      <c r="G43">
        <f>IF(OR(B43&lt;1, B43=""),0,1)</f>
        <v>0</v>
      </c>
    </row>
    <row r="44">
      <c r="G44">
        <f>IF(OR(B44&lt;1, B44=""),0,1)</f>
        <v>0</v>
      </c>
    </row>
    <row r="45">
      <c r="G45">
        <f>IF(OR(B45&lt;1, B45=""),0,1)</f>
        <v>0</v>
      </c>
    </row>
    <row r="46">
      <c r="G46">
        <f>IF(OR(B46&lt;1, B46=""),0,1)</f>
        <v>0</v>
      </c>
    </row>
    <row r="47">
      <c r="G47">
        <f>IF(OR(B47&lt;1, B47=""),0,1)</f>
        <v>0</v>
      </c>
    </row>
    <row r="48">
      <c r="G48">
        <f>IF(OR(B48&lt;1, B48=""),0,1)</f>
        <v>0</v>
      </c>
    </row>
    <row r="49">
      <c r="B49">
        <v>311</v>
      </c>
      <c r="C49" t="str">
        <v>Revenue Grants, Funds, Contributions &amp; Compensations-</v>
      </c>
      <c r="D49">
        <f>SUMIF(  $G7:$G48,1,D7:D48)</f>
        <v>92291683</v>
      </c>
      <c r="E49">
        <f>SUMIF(  $G7:$G48,1,E7:E48)</f>
        <v>143046717</v>
      </c>
      <c r="F49">
        <f>SUMIF(  $G7:$G48,1,F7:F48)</f>
        <v>153812984</v>
      </c>
    </row>
  </sheetData>
  <mergeCells count="4">
    <mergeCell ref="B2:F2"/>
    <mergeCell ref="B4:F4"/>
    <mergeCell ref="B5:F5"/>
    <mergeCell ref="B1:F1"/>
  </mergeCells>
  <pageMargins left="0.7" right="0.66" top="0.55" bottom="0.52" header="0.3" footer="0.3"/>
  <ignoredErrors>
    <ignoredError numberStoredAsText="1" sqref="B2:G49"/>
  </ignoredErrors>
</worksheet>
</file>

<file path=xl/worksheets/sheet23.xml><?xml version="1.0" encoding="utf-8"?>
<worksheet xmlns="http://schemas.openxmlformats.org/spreadsheetml/2006/main" xmlns:r="http://schemas.openxmlformats.org/officeDocument/2006/relationships">
  <dimension ref="B2:G11"/>
  <sheetViews>
    <sheetView workbookViewId="0" rightToLeft="0"/>
  </sheetViews>
  <sheetData>
    <row r="2">
      <c r="B2" t="str">
        <v>ഏതെങ്കിലും വരി ബജറ്റ് പ്രിന്‍റില്‍നിന്നും ഒഴിവാക്കുന്നതിന് അതിനു നേരെയുള്ള ഡീറ്റെയില്‍ഡ് ഹെഡ് കോഡ് ഡിലിറ്റ് ചെയ്താല്‍ മതിയാകും. ബജറ്റ് ടു പ്രിന്‍റില്‍ വലതുവശത്തുള്ള Hide/Show ഫില്‍ട്ടര്‍ ഉപയോഗിക്കണം. Detailed Head Code ചേര്‍ക്കാത്ത ഇനങ്ങളുടെ തുക ബജറ്റില്‍ ഉള്‍പ്പെടുന്നതല്ല.</v>
      </c>
    </row>
    <row r="4">
      <c r="B4" t="str">
        <f>Master!$C$8 &amp; " Budget for the Financial Year " &amp;Master!$D$12 &amp; Master!$E$12</f>
        <v>Karassery Grama Panchayath Budget for the Financial Year 2025-2026</v>
      </c>
    </row>
    <row r="5">
      <c r="B5" t="str">
        <v xml:space="preserve">BS-5-REVENUE INCOME- NON PLAN GRANTS-   (പദ്ധതിയിതര  ചെലവുകള്‍ക്കു വേണ്ടിയുള്ള ഗ്രാന്‍റ്/ഫണ്ട്/വിഹിതം -വരവുകള്‍ )  </v>
      </c>
    </row>
    <row r="6" xml:space="preserve">
      <c r="B6" t="str">
        <v>DETAILED HEAD CODE</v>
      </c>
      <c r="C6" t="str">
        <v>PARTICULARS (ഇനവിവരം)</v>
      </c>
      <c r="D6" t="str" xml:space="preserve">
        <f>"Actuals for the year "   &amp; Master!$H$17 &amp; CHAR(10)&amp; "(കണക്ക് " &amp; Master!$H$17&amp; ")"</f>
        <v xml:space="preserve">Actuals for the year 2023-2024
(കണക്ക് 2023-2024)</v>
      </c>
      <c r="E6" t="str" xml:space="preserve">
        <f>"Budget  for the  year (including all revisions) " &amp;Master!$H$16 &amp; CHAR(10) &amp; "(പരിഷ്കരിച്ച ബജറ്റ്  "&amp; Master!$H$16&amp;")"</f>
        <v xml:space="preserve">Budget  for the  year (including all revisions) 2024-2025
(പരിഷ്കരിച്ച ബജറ്റ്  2024-2025)</v>
      </c>
      <c r="F6" t="str" xml:space="preserve">
        <f>"Budget for the Year" &amp; Master!$H$15 &amp; CHAR(10) &amp; " (ബജറ്റ്-" &amp;Master!$H$15 &amp; ")"</f>
        <v xml:space="preserve">Budget for the Year2025-2026
 (ബജറ്റ്-2025-2026)</v>
      </c>
    </row>
    <row r="7">
      <c r="B7">
        <v>1601003</v>
      </c>
      <c r="C7" t="str">
        <v>State Sponsored Schemes (not included under Decentralised Plan Programme)സംസ്ഥാന ആവിഷ്കൃത പരിപാടികള്‍ക്കുള്ള വരവുകള്‍</v>
      </c>
      <c r="D7">
        <v>46236000</v>
      </c>
      <c r="E7">
        <v>60000000</v>
      </c>
      <c r="F7">
        <v>70000000</v>
      </c>
      <c r="G7">
        <f>IF(OR(B7&lt;1, B7=""),0,1)</f>
        <v>1</v>
      </c>
    </row>
    <row r="8">
      <c r="G8">
        <f>IF(OR(B8&lt;1, B8=""),0,1)</f>
        <v>0</v>
      </c>
    </row>
    <row r="9">
      <c r="G9">
        <f>IF(OR(B9&lt;1, B9=""),0,1)</f>
        <v>0</v>
      </c>
    </row>
    <row r="10">
      <c r="G10">
        <f>IF(OR(B10&lt;1, B10=""),0,1)</f>
        <v>0</v>
      </c>
    </row>
    <row r="11">
      <c r="B11">
        <v>160</v>
      </c>
      <c r="C11" t="str">
        <v>Total-Revenue Grants, Funds, Contributions &amp; Compensations</v>
      </c>
      <c r="D11">
        <f>SUMIF(  $G7:$G10,1,D7:D10)</f>
        <v>46236000</v>
      </c>
      <c r="E11">
        <f>SUMIF(  $G7:$G10,1,E7:E10)</f>
        <v>60000000</v>
      </c>
      <c r="F11">
        <f>SUMIF(  $G7:$G10,1,F7:F10)</f>
        <v>70000000</v>
      </c>
    </row>
  </sheetData>
  <mergeCells count="4">
    <mergeCell ref="B2:F2"/>
    <mergeCell ref="B4:F4"/>
    <mergeCell ref="B5:F5"/>
    <mergeCell ref="B1:F1"/>
  </mergeCells>
  <pageMargins left="0.7" right="0.59" top="0.75" bottom="0.75" header="0.3" footer="0.3"/>
  <ignoredErrors>
    <ignoredError numberStoredAsText="1" sqref="B2:G11"/>
  </ignoredErrors>
</worksheet>
</file>

<file path=xl/worksheets/sheet24.xml><?xml version="1.0" encoding="utf-8"?>
<worksheet xmlns="http://schemas.openxmlformats.org/spreadsheetml/2006/main" xmlns:r="http://schemas.openxmlformats.org/officeDocument/2006/relationships">
  <dimension ref="B2:G28"/>
  <sheetViews>
    <sheetView workbookViewId="0" rightToLeft="0"/>
  </sheetViews>
  <sheetData>
    <row r="2">
      <c r="B2" t="str">
        <v>ഏതെങ്കിലും വരി ബജറ്റ് പ്രിന്‍റില്‍നിന്നും ഒഴിവാക്കുന്നതിന് അതിനു നേരെയുള്ള ഡീറ്റെയില്‍ഡ് ഹെഡ് കോഡ് ഡിലിറ്റ് ചെയ്താല്‍ മതിയാകും. ബജറ്റ് ടു പ്രിന്‍റില്‍ വലതുവശത്തുള്ള Hide/Show ഫില്‍ട്ടര്‍ ഉപയോഗിക്കണം. Detailed Head Code ചേര്‍ക്കാത്ത ഇനങ്ങളുടെ തുക ബജറ്റില്‍ ഉള്‍പ്പെടുന്നതല്ല.</v>
      </c>
    </row>
    <row r="4">
      <c r="B4" t="str">
        <f>Master!$C$8 &amp; " Budget for the Financial Year " &amp;Master!$D$12 &amp; Master!$E$12</f>
        <v>Karassery Grama Panchayath Budget for the Financial Year 2025-2026</v>
      </c>
    </row>
    <row r="5">
      <c r="B5" t="str">
        <v xml:space="preserve">  BS-6-CAPITAL INCOME- LOANS -(വായ്പ ഇനത്തിലുള്ള മൂലധന വരവുകള്‍ സംബന്ധിച്ച ബജറ്റ് )</v>
      </c>
    </row>
    <row r="6" xml:space="preserve">
      <c r="B6" t="str">
        <v>DETAILED HEAD CODE</v>
      </c>
      <c r="C6" t="str">
        <v>PARTICULARS (ഇനവിവരം)</v>
      </c>
      <c r="D6" t="str" xml:space="preserve">
        <f>"Actuals for the year "   &amp; Master!$H$17 &amp; CHAR(10)&amp; "(കണക്ക് " &amp; Master!$H$17&amp; ")"</f>
        <v xml:space="preserve">Actuals for the year 2023-2024
(കണക്ക് 2023-2024)</v>
      </c>
      <c r="E6" t="str" xml:space="preserve">
        <f>"Budget  for the  year (including all revisions) " &amp;Master!$H$16 &amp; CHAR(10) &amp; "(പരിഷ്കരിച്ച ബജറ്റ്  "&amp; Master!$H$16&amp;")"</f>
        <v xml:space="preserve">Budget  for the  year (including all revisions) 2024-2025
(പരിഷ്കരിച്ച ബജറ്റ്  2024-2025)</v>
      </c>
      <c r="F6" t="str" xml:space="preserve">
        <f>"Budget for the Year" &amp; Master!$H$15 &amp; CHAR(10) &amp; " (ബജറ്റ്-" &amp;Master!$H$15 &amp; ")"</f>
        <v xml:space="preserve">Budget for the Year2025-2026
 (ബജറ്റ്-2025-2026)</v>
      </c>
    </row>
    <row r="7">
      <c r="B7">
        <v>3301001</v>
      </c>
      <c r="C7" t="str">
        <v>loans from Central Government- കേന്ദ്ര സര്‍ക്കാരില്‍ നിന്നുള്ള വായ്പ</v>
      </c>
      <c r="G7">
        <f>IF(OR(B7&lt;1, B7=""),0,1)</f>
        <v>1</v>
      </c>
    </row>
    <row r="8">
      <c r="B8">
        <v>3302001</v>
      </c>
      <c r="C8" t="str">
        <v>loans from State Government-സംസ്ഥാന സര്‍ക്കാരില്‍ നിന്നുള്ള വായ്പ</v>
      </c>
      <c r="G8">
        <f>IF(OR(B8&lt;1, B8=""),0,1)</f>
        <v>1</v>
      </c>
    </row>
    <row r="9">
      <c r="B9">
        <v>3303001</v>
      </c>
      <c r="C9" t="str">
        <v>loans from Government Bodies and Associations-സര്‍ക്കാര്‍ സ്ഥാപനങ്ങളില്‍ നിന്നും സംഘടനകളില്‍ നിന്നുമുള്ള വായ്പ</v>
      </c>
      <c r="G9">
        <f>IF(OR(B9&lt;1, B9=""),0,1)</f>
        <v>1</v>
      </c>
    </row>
    <row r="10">
      <c r="B10">
        <v>3304001</v>
      </c>
      <c r="C10" t="str">
        <v xml:space="preserve">loans from International Agencies-അന്തര്‍ദേശീയ സ്ഥാപനങ്ങളില്‍ നിന്നുമുള്ള വായ്പ </v>
      </c>
      <c r="G10">
        <f>IF(OR(B10&lt;1, B10=""),0,1)</f>
        <v>1</v>
      </c>
    </row>
    <row r="11">
      <c r="B11">
        <v>3305001</v>
      </c>
      <c r="C11" t="str">
        <v>loans from Banks &amp; Other Financial Institutions-ബാങ്കുകളില്‍ നിന്നും മറ്റ് ബാങ്കിംഗ്  സ്ഥാപനങ്ങളില്‍ നിന്നുമുള്ള വായ്പ</v>
      </c>
      <c r="G11">
        <f>IF(OR(B11&lt;1, B11=""),0,1)</f>
        <v>1</v>
      </c>
    </row>
    <row r="12">
      <c r="B12">
        <v>3305002</v>
      </c>
      <c r="C12" t="str">
        <v>loans - Loan from Financial Institutions-മറ്റ് ധനകാര്യ സ്ഥാപനങ്ങളില്‍ നിന്നുമുള്ള വായ്പ</v>
      </c>
      <c r="D12">
        <v>23260000</v>
      </c>
      <c r="E12">
        <v>23260000</v>
      </c>
      <c r="F12">
        <v>56000000</v>
      </c>
      <c r="G12">
        <f>IF(OR(B12&lt;1, B12=""),0,1)</f>
        <v>1</v>
      </c>
    </row>
    <row r="13">
      <c r="B13">
        <v>3306001</v>
      </c>
      <c r="C13" t="str">
        <v>loans -Other Term Loans-മറ്റ് ടേം ലോണുകള്‍</v>
      </c>
      <c r="G13">
        <f>IF(OR(B13&lt;1, B13=""),0,1)</f>
        <v>1</v>
      </c>
    </row>
    <row r="14">
      <c r="B14">
        <v>3307001</v>
      </c>
      <c r="C14" t="str">
        <v>loans - Bonds &amp; Debentures-ബോണ്ടുകളുടെയും ,ഡിബഞ്ചറുകളുടെയും ഈടിന്മേലുള്ള വായ്പകള്‍</v>
      </c>
      <c r="G14">
        <f>IF(OR(B14&lt;1, B14=""),0,1)</f>
        <v>1</v>
      </c>
    </row>
    <row r="15">
      <c r="B15">
        <v>3308001</v>
      </c>
      <c r="C15" t="str">
        <v>loans -Other Loans-മറ്റ് വായ്പകള്‍</v>
      </c>
      <c r="G15">
        <f>IF(OR(B15&lt;1, B15=""),0,1)</f>
        <v>1</v>
      </c>
    </row>
    <row r="16">
      <c r="G16">
        <f>IF(OR(B16&lt;1, B16=""),0,1)</f>
        <v>0</v>
      </c>
    </row>
    <row r="17">
      <c r="G17">
        <f>IF(OR(B17&lt;1, B17=""),0,1)</f>
        <v>0</v>
      </c>
    </row>
    <row r="18">
      <c r="G18">
        <f>IF(OR(B18&lt;1, B18=""),0,1)</f>
        <v>0</v>
      </c>
    </row>
    <row r="19">
      <c r="G19">
        <f>IF(OR(B19&lt;1, B19=""),0,1)</f>
        <v>0</v>
      </c>
    </row>
    <row r="20">
      <c r="G20">
        <f>IF(OR(B20&lt;1, B20=""),0,1)</f>
        <v>0</v>
      </c>
    </row>
    <row r="21">
      <c r="G21">
        <f>IF(OR(B21&lt;1, B21=""),0,1)</f>
        <v>0</v>
      </c>
    </row>
    <row r="22">
      <c r="G22">
        <f>IF(OR(B22&lt;1, B22=""),0,1)</f>
        <v>0</v>
      </c>
    </row>
    <row r="23">
      <c r="G23">
        <f>IF(OR(B23&lt;1, B23=""),0,1)</f>
        <v>0</v>
      </c>
    </row>
    <row r="24">
      <c r="G24">
        <f>IF(OR(B24&lt;1, B24=""),0,1)</f>
        <v>0</v>
      </c>
    </row>
    <row r="25">
      <c r="G25">
        <f>IF(OR(B25&lt;1, B25=""),0,1)</f>
        <v>0</v>
      </c>
    </row>
    <row r="26">
      <c r="G26">
        <f>IF(OR(B26&lt;1, B26=""),0,1)</f>
        <v>0</v>
      </c>
    </row>
    <row r="27">
      <c r="G27">
        <f>IF(OR(B27&lt;1, B27=""),0,1)</f>
        <v>0</v>
      </c>
    </row>
    <row r="28">
      <c r="B28">
        <v>330</v>
      </c>
      <c r="C28" t="str">
        <v xml:space="preserve">Total-loans-ആകെ വായ്പകള്‍ </v>
      </c>
      <c r="D28">
        <f>SUMIF(  $G7:$G27,1,D7:D27)</f>
        <v>23260000</v>
      </c>
      <c r="E28">
        <f>SUMIF(  $G7:$G27,1,E7:E27)</f>
        <v>23260000</v>
      </c>
      <c r="F28">
        <f>SUMIF(  $G7:$G27,1,F7:F27)</f>
        <v>56000000</v>
      </c>
    </row>
  </sheetData>
  <mergeCells count="4">
    <mergeCell ref="B1:F1"/>
    <mergeCell ref="B2:F2"/>
    <mergeCell ref="B4:F4"/>
    <mergeCell ref="B5:F5"/>
  </mergeCells>
  <pageMargins left="0.7" right="0.6" top="0.52" bottom="0.61" header="0.3" footer="0.3"/>
  <ignoredErrors>
    <ignoredError numberStoredAsText="1" sqref="B2:G28"/>
  </ignoredErrors>
</worksheet>
</file>

<file path=xl/worksheets/sheet25.xml><?xml version="1.0" encoding="utf-8"?>
<worksheet xmlns="http://schemas.openxmlformats.org/spreadsheetml/2006/main" xmlns:r="http://schemas.openxmlformats.org/officeDocument/2006/relationships">
  <dimension ref="B2:G47"/>
  <sheetViews>
    <sheetView workbookViewId="0" rightToLeft="0"/>
  </sheetViews>
  <sheetData>
    <row r="2">
      <c r="B2" t="str">
        <v>ഏതെങ്കിലും വരി ബജറ്റ് പ്രിന്‍റില്‍നിന്നും ഒഴിവാക്കുന്നതിന് അതിനു നേരെയുള്ള ഡീറ്റെയില്‍ഡ് ഹെഡ് കോഡ് ഡിലിറ്റ് ചെയ്താല്‍ മതിയാകും. ബജറ്റ് ടു പ്രിന്‍റില്‍ വലതുവശത്തുള്ള Hide/Show ഫില്‍ട്ടര്‍ ഉപയോഗിക്കണം. Detailed Head Code ചേര്‍ക്കാത്ത ഇനങ്ങളുടെ തുക ബജറ്റില്‍ ഉള്‍പ്പെടുന്നതല്ല.</v>
      </c>
    </row>
    <row r="4">
      <c r="B4" t="str">
        <f>Master!$C$8 &amp; " Budget for the Financial Year " &amp;Master!$D$12 &amp; Master!$E$12</f>
        <v>Karassery Grama Panchayath Budget for the Financial Year 2025-2026</v>
      </c>
    </row>
    <row r="5">
      <c r="B5" t="str">
        <v xml:space="preserve">  BS-7- CAPITAL INCOME- OTHER THAN LOANS -( മൂലധന ചെലവുകള്‍ക്ക്‌ വേണ്ടിയുള്ള മറ്റു വരവുകള്‍ )</v>
      </c>
    </row>
    <row r="6" xml:space="preserve">
      <c r="B6" t="str">
        <v>DETAILED HEAD CODE</v>
      </c>
      <c r="C6" t="str">
        <v>PARTICULARS (ഇനവിവരം)</v>
      </c>
      <c r="D6" t="str" xml:space="preserve">
        <f>"Actuals for the year "   &amp; Master!$H$17 &amp; CHAR(10)&amp; "(കണക്ക് " &amp; Master!$H$17&amp; ")"</f>
        <v xml:space="preserve">Actuals for the year 2023-2024
(കണക്ക് 2023-2024)</v>
      </c>
      <c r="E6" t="str" xml:space="preserve">
        <f>"Budget  for the  year (including all revisions) " &amp;Master!$H$16 &amp; CHAR(10) &amp; "(പരിഷ്കരിച്ച ബജറ്റ്  "&amp; Master!$H$16&amp;")"</f>
        <v xml:space="preserve">Budget  for the  year (including all revisions) 2024-2025
(പരിഷ്കരിച്ച ബജറ്റ്  2024-2025)</v>
      </c>
      <c r="F6" t="str" xml:space="preserve">
        <f>"Budget for the Year" &amp; Master!$H$15 &amp; CHAR(10) &amp; " (ബജറ്റ്-" &amp;Master!$H$15 &amp; ")"</f>
        <v xml:space="preserve">Budget for the Year2025-2026
 (ബജറ്റ്-2025-2026)</v>
      </c>
    </row>
    <row r="7">
      <c r="B7">
        <v>3111001</v>
      </c>
      <c r="C7" t="str">
        <v>Special Funds-പ്രത്യേക ഫണ്ട്</v>
      </c>
      <c r="G7">
        <f>IF(OR(B7&lt;1, B7=""),0,1)</f>
        <v>1</v>
      </c>
    </row>
    <row r="8">
      <c r="B8">
        <v>3112001</v>
      </c>
      <c r="C8" t="str">
        <v xml:space="preserve">Development Fund for Transfer to Other LSGIs for Joint Venture Project - for Capital Expenditure-സംയോജിത പദ്ധതികള്‍ക്കുള്ള വികസന ഫണ്ട് വിഹിതം-മൂലധന  ചെലവുകള്‍ക്ക്‌ </v>
      </c>
      <c r="G8">
        <f>IF(OR(B8&lt;1, B8=""),0,1)</f>
        <v>1</v>
      </c>
    </row>
    <row r="9">
      <c r="B9">
        <v>3112002</v>
      </c>
      <c r="C9" t="str">
        <v xml:space="preserve">Development Fund for Transfer to Other LSGIs for Joint Venture Project - for Revenue Expenditure -സംയോജിത പദ്ധതികള്‍ക്കുള്ള വികസന ഫണ്ട് വിഹിതം-റവന്യു ചെലവുകള്‍ക്ക്‌ </v>
      </c>
      <c r="G9">
        <f>IF(OR(B9&lt;1, B9=""),0,1)</f>
        <v>1</v>
      </c>
    </row>
    <row r="10">
      <c r="B10">
        <v>3112003</v>
      </c>
      <c r="C10" t="str">
        <v xml:space="preserve">Development Fund for Transfer to Other LSGIs for Other Specific Purposes - for Capital Expenditure-പ്രത്യേക  പദ്ധതികള്‍ക്കുള്ള വികസന ഫണ്ട് വിഹിതം-മൂലധന ചെലവുകള്‍ക്ക്‌ </v>
      </c>
      <c r="G10">
        <f>IF(OR(B10&lt;1, B10=""),0,1)</f>
        <v>1</v>
      </c>
    </row>
    <row r="11">
      <c r="B11">
        <v>3112004</v>
      </c>
      <c r="C11" t="str">
        <v xml:space="preserve">Development Fund for Transfer to Other LSGIs for Other Specific Purposes - for Revenue Expenditure-പ്രത്യേക  പദ്ധതികള്‍ക്കുള്ള വികസന ഫണ്ട് വിഹിതം-റവന്യു ചെലവുകള്‍ക്ക്‌ </v>
      </c>
      <c r="G11">
        <f>IF(OR(B11&lt;1, B11=""),0,1)</f>
        <v>1</v>
      </c>
    </row>
    <row r="12">
      <c r="B12">
        <v>3117101</v>
      </c>
      <c r="C12" t="str">
        <v xml:space="preserve"> Trust or Agency Funds-ട്രസ്റ്റ്/ഏജന്‍സി ഫണ്ടുകള്‍</v>
      </c>
      <c r="G12">
        <f>IF(OR(B12&lt;1, B12=""),0,1)</f>
        <v>1</v>
      </c>
    </row>
    <row r="13">
      <c r="B13">
        <v>3121001</v>
      </c>
      <c r="C13" t="str">
        <v>capital contribution-</v>
      </c>
      <c r="G13">
        <f>IF(OR(B13&lt;1, B13=""),0,1)</f>
        <v>1</v>
      </c>
    </row>
    <row r="14">
      <c r="B14">
        <v>3201001</v>
      </c>
      <c r="C14" t="str">
        <v xml:space="preserve">Grants, Funds &amp; Contributions for Specific Purposes -centrally sponsored  Schemes-കേന്ദ്രാവിഷ്കൃത പദ്ധതികള്‍ക്ക്  വേണ്ടിയുള്ള ഗ്രാന്റുകളും ഫണ്ടുകളും വിഹിതങ്ങളും </v>
      </c>
      <c r="D14">
        <f>1027878</f>
        <v>1027878</v>
      </c>
      <c r="E14">
        <v>20000000</v>
      </c>
      <c r="F14">
        <v>20000000</v>
      </c>
      <c r="G14">
        <f>IF(OR(B14&lt;1, B14=""),0,1)</f>
        <v>1</v>
      </c>
    </row>
    <row r="15">
      <c r="B15">
        <v>3201002</v>
      </c>
      <c r="C15" t="str">
        <v xml:space="preserve">Grants, Funds &amp; Contributions for Specific Purposes - Other Central Government Grants -  കേന്ദ്ര സര്‍ക്കാരില്‍ നിന്നുള്ള ഗ്രാന്റുകളും ഫണ്ടുകളും വിഹിതങ്ങളും--പ്രത്യേക  പദ്ധതികള്‍ക്കുള്ളത് </v>
      </c>
      <c r="G15">
        <f>IF(OR(B15&lt;1, B15=""),0,1)</f>
        <v>1</v>
      </c>
    </row>
    <row r="16">
      <c r="B16">
        <v>3202001</v>
      </c>
      <c r="C16" t="str">
        <v>Development Fund - General - Capital -വികസന ഫണ്ട് - പൊതുവിഭാഗം - മൂലധനച്ചെലവുകള്‍ക്കായുള്ള വരവുകള്‍</v>
      </c>
      <c r="D16">
        <v>854565</v>
      </c>
      <c r="E16">
        <v>5000000</v>
      </c>
      <c r="F16">
        <v>5000000</v>
      </c>
      <c r="G16">
        <f>IF(OR(B16&lt;1, B16=""),0,1)</f>
        <v>1</v>
      </c>
    </row>
    <row r="17">
      <c r="B17">
        <v>3202001</v>
      </c>
      <c r="C17" t="str">
        <v>Development Fund - SCSP - Capital -വികസന ഫണ്ട് - പട്ടികജാതി ഘടകപദ്ധതി - മൂലധനച്ചെലവുകള്‍ക്കായുള്ള വരവുകള്‍</v>
      </c>
      <c r="D17">
        <v>222349</v>
      </c>
      <c r="G17">
        <f>IF(OR(B17&lt;1, B17=""),0,1)</f>
        <v>1</v>
      </c>
    </row>
    <row r="18">
      <c r="B18">
        <v>3202001</v>
      </c>
      <c r="C18" t="str">
        <v>Development Fund - TSP - Capital -വികസന ഫണ്ട് - പട്ടികവര്‍ഗ്ഗഘടകപദ്ധതി - മൂലധനച്ചെലവുകള്‍ക്കായുള്ള വരവുകള്‍</v>
      </c>
      <c r="D18">
        <v>280097</v>
      </c>
      <c r="G18">
        <f>IF(OR(B18&lt;1, B18=""),0,1)</f>
        <v>1</v>
      </c>
    </row>
    <row r="19">
      <c r="B19">
        <v>3202001</v>
      </c>
      <c r="C19" t="str">
        <v>Development Fund - CFC  - Capital -വികസന ഫണ്ട് - കേന്ദ്രധനകാര്യ കമ്മീഷന്‍ ഗ്രാന്‍റ്- മൂലധനച്ചെലവുകള്‍ക്കായുള്ള വരവുകള്‍</v>
      </c>
      <c r="D19">
        <v>3277756</v>
      </c>
      <c r="E19">
        <v>5000000</v>
      </c>
      <c r="F19">
        <v>5000000</v>
      </c>
      <c r="G19">
        <f>IF(OR(B19&lt;1, B19=""),0,1)</f>
        <v>1</v>
      </c>
    </row>
    <row r="20">
      <c r="B20">
        <v>3202001</v>
      </c>
      <c r="C20" t="str">
        <v>Development Fund - KLGSDP  - Capital -വികസന ഫണ്ട് - ലോകബാങ്ക് ധനസഹായം- മൂലധനച്ചെലവുകള്‍ക്കായുള്ള വരവുകള്‍</v>
      </c>
      <c r="G20">
        <f>IF(OR(B20&lt;1, B20=""),0,1)</f>
        <v>1</v>
      </c>
    </row>
    <row r="21">
      <c r="B21">
        <v>3202001</v>
      </c>
      <c r="C21" t="str">
        <v>Development Fund - Special Grant  - Capital -വികസന ഫണ്ട് - സ്പെഷ്യല്‍ ഗ്രാന്‍റ്- മൂലധനച്ചെലവുകള്‍ക്കായുള്ള വരവുകള്‍</v>
      </c>
      <c r="G21">
        <f>IF(OR(B21&lt;1, B21=""),0,1)</f>
        <v>1</v>
      </c>
    </row>
    <row r="22">
      <c r="B22">
        <v>3202001</v>
      </c>
      <c r="C22" t="str">
        <v>Maintenance Fund - Road Assets - സംരക്ഷണച്ചെലവ് - റോഡ് ആസ്തികള്‍ - മൂലധനച്ചെലവുകള്‍ക്കായുള്ള വരവുകള്‍</v>
      </c>
      <c r="D22">
        <v>2409712</v>
      </c>
      <c r="G22">
        <f>IF(OR(B22&lt;1, B22=""),0,1)</f>
        <v>1</v>
      </c>
    </row>
    <row r="23">
      <c r="B23">
        <v>3202001</v>
      </c>
      <c r="C23" t="str">
        <v>Maintenance Fund - Non Road Assets - സംരക്ഷണച്ചെലവ് - റോഡ് ഇതര ആസ്തികള്‍ - മൂലധനച്ചെലവുകള്‍ക്കായുള്ള വരവുകള്‍</v>
      </c>
      <c r="D23">
        <v>749704</v>
      </c>
      <c r="G23">
        <f>IF(OR(B23&lt;1, B23=""),0,1)</f>
        <v>1</v>
      </c>
    </row>
    <row r="24">
      <c r="B24">
        <v>3202002</v>
      </c>
      <c r="C24" t="str">
        <v xml:space="preserve">Fund for Transferred Institutions -ഘടക സ്ഥാപനങ്ങള്‍ക്ക്  വേണ്ടിയുള്ള പ്രത്യേക ഫണ്ടുകള്‍  </v>
      </c>
      <c r="G24">
        <f>IF(OR(B24&lt;1, B24=""),0,1)</f>
        <v>1</v>
      </c>
    </row>
    <row r="25">
      <c r="B25">
        <v>3202003</v>
      </c>
      <c r="C25" t="str">
        <v xml:space="preserve">Grants, Funds &amp; Contributions for Specific Purposes - Other than Development Fund and State Sponsored Scheme Funds - Other purposes-വികസന ഫണ്ടുംസംസ്ഥാനാവിഷ്കൃത ഫണ്ടും ഒഴികെ മറ്റ് ആവശ്യങ്ങള്‍ക്കുള്ള   ഗ്രാന്റുകളും ഫണ്ടുകളും വിഹിതങ്ങളും </v>
      </c>
      <c r="G25">
        <f>IF(OR(B25&lt;1, B25=""),0,1)</f>
        <v>1</v>
      </c>
    </row>
    <row r="26">
      <c r="B26">
        <v>3203001</v>
      </c>
      <c r="C26" t="str">
        <v xml:space="preserve">Grants, Funds &amp; Contributions for Specific Purposes - Other Government Agencies  മറ്റ് സര്‍ക്കാര്‍ ഏജന്‍സികളില്‍ നിന്നുള്ള ഗ്രാന്റുകളും ഫണ്ടുകളും വിഹിതങ്ങളും </v>
      </c>
      <c r="D26">
        <v>580000</v>
      </c>
      <c r="G26">
        <f>IF(OR(B26&lt;1, B26=""),0,1)</f>
        <v>1</v>
      </c>
    </row>
    <row r="27">
      <c r="B27">
        <v>3204001</v>
      </c>
      <c r="C27" t="str">
        <v xml:space="preserve">Grants, Funds &amp; Contributions for Specific Purposes -  Financial Institutions -  ധനകാര്യ സ്ഥാപനങ്ങളില്‍ നിന്നുള്ള ഗ്രാന്റുകളും ഫണ്ടുകളും വിഹിതങ്ങളും </v>
      </c>
      <c r="G27">
        <f>IF(OR(B27&lt;1, B27=""),0,1)</f>
        <v>1</v>
      </c>
    </row>
    <row r="28">
      <c r="B28">
        <v>3205001</v>
      </c>
      <c r="C28" t="str">
        <v xml:space="preserve">Grants, Funds &amp; Contributions for Specific Purposes - Welfare Bodies- ഗ്രാന്റുകളും ഫണ്ടുകളും വിഹിതങ്ങളും  </v>
      </c>
      <c r="G28">
        <f>IF(OR(B28&lt;1, B28=""),0,1)</f>
        <v>1</v>
      </c>
    </row>
    <row r="29">
      <c r="B29">
        <v>3206001</v>
      </c>
      <c r="C29" t="str">
        <v xml:space="preserve">Grants, Funds &amp; Contributions for Specific Purposes - International Organizations-അന്തര്‍ദേശീയ സ്ഥാപനങ്ങളില്‍ നിന്നുള്ള ഗ്രാന്റുകളും ഫണ്ടുകളും വിഹിതങ്ങളും </v>
      </c>
      <c r="G29">
        <f>IF(OR(B29&lt;1, B29=""),0,1)</f>
        <v>1</v>
      </c>
    </row>
    <row r="30">
      <c r="B30">
        <v>3207001</v>
      </c>
      <c r="C30" t="str">
        <v>Contributions for Joint Venture Projects (for Capital Expenditure) - From Other LSGIs - സംയുക്ത പ്രോജക്ടുകള്‍ക്കുള്ള വിഹിതം (മൂലധനച്ചെലവുകള്‍ക്ക് ) - മറ്റു തദ്ദേശസ്ഥാപനങ്ങളില്‍നിന്ന്</v>
      </c>
      <c r="G30">
        <f>IF(OR(B30&lt;1, B30=""),0,1)</f>
        <v>1</v>
      </c>
    </row>
    <row r="31">
      <c r="B31">
        <v>3207004</v>
      </c>
      <c r="C31" t="str">
        <v xml:space="preserve">Contributions for Other Specific Purposes (for Revenue Expenditure)-പ്രത്യേക ഉദേശ പദ്ധതികള്‍ക്കുള്ള വിഹിതം(റവന്യു ചെലവുകള്‍ക്ക്‌) </v>
      </c>
      <c r="G31">
        <f>IF(OR(B31&lt;1, B31=""),0,1)</f>
        <v>1</v>
      </c>
    </row>
    <row r="32">
      <c r="B32">
        <v>3208001</v>
      </c>
      <c r="C32" t="str">
        <v xml:space="preserve">Other Grants, Funds &amp; Contributions for Specific Purposes -others- മറ്റ് പ്രത്യേക ഉദേശ പദ്ധതികള്‍ക്കുള്ള ഗ്രാന്റുകളും ഫണ്ടുകളും വിഹിതങ്ങളും </v>
      </c>
      <c r="G32">
        <f>IF(OR(B32&lt;1, B32=""),0,1)</f>
        <v>1</v>
      </c>
    </row>
    <row r="33">
      <c r="B33">
        <v>3209001</v>
      </c>
      <c r="C33" t="str">
        <v xml:space="preserve"> Awards from Central Government -കേന്ദ്ര സര്‍ക്കാരില്‍ നിന്നുള്ള അവാര്‍ഡ് സംഖ്യ </v>
      </c>
      <c r="G33">
        <f>IF(OR(B33&lt;1, B33=""),0,1)</f>
        <v>1</v>
      </c>
    </row>
    <row r="34">
      <c r="B34">
        <v>3209002</v>
      </c>
      <c r="C34" t="str">
        <v xml:space="preserve"> Awards from State Government --സംസ്ഥാന സര്‍ക്കാരില്‍ നിന്നുള്ള അവാര്‍ഡ് സംഖ്യ </v>
      </c>
      <c r="G34">
        <f>IF(OR(B34&lt;1, B34=""),0,1)</f>
        <v>1</v>
      </c>
    </row>
    <row r="35">
      <c r="B35">
        <v>3209003</v>
      </c>
      <c r="C35" t="str">
        <v>Other Awards and Honours-മറ്റ് അവാര്‍ഡുകളും ബഹുമതികളും</v>
      </c>
      <c r="G35">
        <f>IF(OR(B35&lt;1, B35=""),0,1)</f>
        <v>1</v>
      </c>
    </row>
    <row r="36">
      <c r="F36">
        <v>0</v>
      </c>
      <c r="G36">
        <f>IF(OR(B36&lt;1, B36=""),0,1)</f>
        <v>0</v>
      </c>
    </row>
    <row r="37">
      <c r="F37">
        <v>0</v>
      </c>
      <c r="G37">
        <f>IF(OR(B37&lt;1, B37=""),0,1)</f>
        <v>0</v>
      </c>
    </row>
    <row r="38">
      <c r="G38">
        <f>IF(OR(B38&lt;1, B38=""),0,1)</f>
        <v>0</v>
      </c>
    </row>
    <row r="39">
      <c r="G39">
        <f>IF(OR(B39&lt;1, B39=""),0,1)</f>
        <v>0</v>
      </c>
    </row>
    <row r="40">
      <c r="G40">
        <f>IF(OR(B40&lt;1, B40=""),0,1)</f>
        <v>0</v>
      </c>
    </row>
    <row r="41">
      <c r="G41">
        <f>IF(OR(B41&lt;1, B41=""),0,1)</f>
        <v>0</v>
      </c>
    </row>
    <row r="42">
      <c r="G42">
        <f>IF(OR(B42&lt;1, B42=""),0,1)</f>
        <v>0</v>
      </c>
    </row>
    <row r="43">
      <c r="G43">
        <f>IF(OR(B43&lt;1, B43=""),0,1)</f>
        <v>0</v>
      </c>
    </row>
    <row r="44">
      <c r="G44">
        <f>IF(OR(B44&lt;1, B44=""),0,1)</f>
        <v>0</v>
      </c>
    </row>
    <row r="45">
      <c r="G45">
        <f>IF(OR(B45&lt;1, B45=""),0,1)</f>
        <v>0</v>
      </c>
    </row>
    <row r="46">
      <c r="G46">
        <f>IF(OR(B46&lt;1, B46=""),0,1)</f>
        <v>0</v>
      </c>
    </row>
    <row r="47">
      <c r="B47">
        <v>311</v>
      </c>
      <c r="C47" t="str">
        <v>Total-Revenue Grants, Funds, Contributions &amp; Compensations</v>
      </c>
      <c r="D47">
        <f>SUMIF(  $G7:$G46,1,D7:D46)</f>
        <v>9402061</v>
      </c>
      <c r="E47">
        <f>SUMIF(  $G7:$G46,1,E7:E46)</f>
        <v>30000000</v>
      </c>
      <c r="F47">
        <f>SUMIF(  $G7:$G46,1,F7:F46)</f>
        <v>30000000</v>
      </c>
    </row>
  </sheetData>
  <mergeCells count="4">
    <mergeCell ref="B1:F1"/>
    <mergeCell ref="B2:F2"/>
    <mergeCell ref="B4:F4"/>
    <mergeCell ref="B5:F5"/>
  </mergeCells>
  <pageMargins left="0.7" right="0.7" top="0.56" bottom="0.54" header="0.3" footer="0.3"/>
  <ignoredErrors>
    <ignoredError numberStoredAsText="1" sqref="B2:G47"/>
  </ignoredErrors>
</worksheet>
</file>

<file path=xl/worksheets/sheet26.xml><?xml version="1.0" encoding="utf-8"?>
<worksheet xmlns="http://schemas.openxmlformats.org/spreadsheetml/2006/main" xmlns:r="http://schemas.openxmlformats.org/officeDocument/2006/relationships">
  <dimension ref="B2:G168"/>
  <sheetViews>
    <sheetView workbookViewId="0" rightToLeft="0"/>
  </sheetViews>
  <sheetData>
    <row r="2">
      <c r="B2" t="str">
        <v>ഏതെങ്കിലും വരി ബജറ്റ് പ്രിന്‍റില്‍നിന്നും ഒഴിവാക്കുന്നതിന് അതിനു നേരെയുള്ള ഡീറ്റെയില്‍ഡ് ഹെഡ് കോഡ് ഡിലിറ്റ് ചെയ്താല്‍ മതിയാകും. ബജറ്റ് ടു പ്രിന്‍റില്‍ വലതുവശത്തുള്ള Hide/Show ഫില്‍ട്ടര്‍ ഉപയോഗിക്കണം. Detailed Head Code ചേര്‍ക്കാത്ത ഇനങ്ങളുടെ തുക ബജറ്റില്‍ ഉള്‍പ്പെടുന്നതല്ല.</v>
      </c>
    </row>
    <row r="4">
      <c r="B4" t="str">
        <f>Master!$C$8 &amp; " Budget for the Financial Year " &amp;Master!$D$12 &amp; Master!$E$12</f>
        <v>Karassery Grama Panchayath Budget for the Financial Year 2025-2026</v>
      </c>
    </row>
    <row r="5">
      <c r="B5" t="str">
        <v xml:space="preserve">  BS-8-Revenue Expenditure-Mandatory functions- (അനിവാര്യ ചുമതലകള്‍ക്കു വേണ്ടിയുള്ള വകയിരുത്തലുകള്‍)</v>
      </c>
    </row>
    <row r="6" xml:space="preserve">
      <c r="B6" t="str">
        <v>DETAILED HEAD CODE</v>
      </c>
      <c r="C6" t="str">
        <v>PARTICULARS (ഇനവിവരം)</v>
      </c>
      <c r="D6" t="str" xml:space="preserve">
        <f>"Actuals for the year "   &amp; Master!$H$17 &amp; CHAR(10)&amp; "(കണക്ക് " &amp; Master!$H$17&amp; ")"</f>
        <v xml:space="preserve">Actuals for the year 2023-2024
(കണക്ക് 2023-2024)</v>
      </c>
      <c r="E6" t="str" xml:space="preserve">
        <f>"Budget  for the  year (including all revisions) " &amp;Master!$H$16 &amp; CHAR(10) &amp; "(പരിഷ്കരിച്ച ബജറ്റ്  "&amp; Master!$H$16&amp;")"</f>
        <v xml:space="preserve">Budget  for the  year (including all revisions) 2024-2025
(പരിഷ്കരിച്ച ബജറ്റ്  2024-2025)</v>
      </c>
      <c r="F6" t="str" xml:space="preserve">
        <f>"Budget for the Year" &amp; Master!$H$15 &amp; CHAR(10) &amp; " (ബജറ്റ്-" &amp;Master!$H$15 &amp; ")"</f>
        <v xml:space="preserve">Budget for the Year2025-2026
 (ബജറ്റ്-2025-2026)</v>
      </c>
    </row>
    <row r="7">
      <c r="B7" t="str">
        <v>210 - Establishment Expenses-</v>
      </c>
    </row>
    <row r="8">
      <c r="B8">
        <v>2101001</v>
      </c>
      <c r="C8" t="str">
        <v>Salaries-ശമ്പളം</v>
      </c>
      <c r="D8">
        <v>9578557</v>
      </c>
      <c r="E8">
        <v>12000000</v>
      </c>
      <c r="F8">
        <v>17500000</v>
      </c>
      <c r="G8">
        <f>IF(OR(B8&lt;1, B8=""),0,1)</f>
        <v>1</v>
      </c>
    </row>
    <row r="9">
      <c r="B9">
        <v>2101002</v>
      </c>
      <c r="C9" t="str">
        <v>Wages-കൂലി</v>
      </c>
      <c r="D9">
        <v>837225</v>
      </c>
      <c r="E9">
        <v>1100000</v>
      </c>
      <c r="F9">
        <v>1500000</v>
      </c>
      <c r="G9">
        <f>IF(OR(B9&lt;1, B9=""),0,1)</f>
        <v>1</v>
      </c>
    </row>
    <row r="10">
      <c r="B10">
        <v>2101003</v>
      </c>
      <c r="C10" t="str">
        <v>Bonus-ബോണസ്</v>
      </c>
      <c r="D10">
        <v>32000</v>
      </c>
      <c r="E10">
        <v>35000</v>
      </c>
      <c r="F10">
        <v>40000</v>
      </c>
      <c r="G10">
        <f>IF(OR(B10&lt;1, B10=""),0,1)</f>
        <v>1</v>
      </c>
    </row>
    <row r="11">
      <c r="B11">
        <v>2102001</v>
      </c>
      <c r="C11" t="str">
        <v>Travelling Allowances-യാത്രാ ബത്ത</v>
      </c>
      <c r="D11">
        <v>72265</v>
      </c>
      <c r="E11">
        <v>150000</v>
      </c>
      <c r="F11">
        <v>150000</v>
      </c>
      <c r="G11">
        <f>IF(OR(B11&lt;1, B11=""),0,1)</f>
        <v>1</v>
      </c>
    </row>
    <row r="12">
      <c r="B12">
        <v>2102002</v>
      </c>
      <c r="C12" t="str">
        <v>Other Benefits and Allowances-മറ്റ് ബത്തകള്‍</v>
      </c>
      <c r="D12">
        <v>208058</v>
      </c>
      <c r="E12">
        <v>250000</v>
      </c>
      <c r="F12">
        <v>300000</v>
      </c>
      <c r="G12">
        <f>IF(OR(B12&lt;1, B12=""),0,1)</f>
        <v>1</v>
      </c>
    </row>
    <row r="13">
      <c r="B13">
        <v>2102003</v>
      </c>
      <c r="C13" t="str">
        <v xml:space="preserve">Monthly Honorarium of Elected Representatives-ജനപ്രതിനിധികള്‍ക്കുള്ള ഓണറെ റിയം </v>
      </c>
      <c r="D13">
        <v>1879200</v>
      </c>
      <c r="E13">
        <v>2400000</v>
      </c>
      <c r="F13">
        <v>2500000</v>
      </c>
      <c r="G13">
        <f>IF(OR(B13&lt;1, B13=""),0,1)</f>
        <v>1</v>
      </c>
    </row>
    <row r="14">
      <c r="B14">
        <v>2102004</v>
      </c>
      <c r="C14" t="str">
        <v>Sitting Fee of Elected Representatives-ജന പ്രതിനിധികള്‍ക്കുള്ള സിറ്റിംഗ് ഫീ</v>
      </c>
      <c r="D14">
        <v>165200</v>
      </c>
      <c r="E14">
        <v>200000</v>
      </c>
      <c r="F14">
        <v>230000</v>
      </c>
      <c r="G14">
        <f>IF(OR(B14&lt;1, B14=""),0,1)</f>
        <v>1</v>
      </c>
    </row>
    <row r="15">
      <c r="B15">
        <v>2102005</v>
      </c>
      <c r="C15" t="str">
        <v>Travelling Allowance of Elected Representatives-ജനപ്രതിനിധികള്‍ക്കുള്ള യാത്ര ബത്ത</v>
      </c>
      <c r="D15">
        <v>37697</v>
      </c>
      <c r="E15">
        <v>50000</v>
      </c>
      <c r="F15">
        <v>70000</v>
      </c>
      <c r="G15">
        <f>IF(OR(B15&lt;1, B15=""),0,1)</f>
        <v>1</v>
      </c>
    </row>
    <row r="16">
      <c r="B16">
        <v>2103001</v>
      </c>
      <c r="C16" t="str">
        <v>Pension Contributions-പെന്‍ഷന്‍ കോണ്‍ട്രിബ്യുഷന്‍</v>
      </c>
      <c r="D16">
        <v>903809</v>
      </c>
      <c r="E16">
        <v>1200000</v>
      </c>
      <c r="F16">
        <v>1500000</v>
      </c>
      <c r="G16">
        <f>IF(OR(B16&lt;1, B16=""),0,1)</f>
        <v>1</v>
      </c>
    </row>
    <row r="17">
      <c r="B17">
        <v>2103002</v>
      </c>
      <c r="C17" t="str">
        <v>Leave Salary Contributions-അവധി ശമ്പളം</v>
      </c>
      <c r="D17">
        <v>134272</v>
      </c>
      <c r="E17">
        <v>150000</v>
      </c>
      <c r="F17">
        <v>250000</v>
      </c>
      <c r="G17">
        <f>IF(OR(B17&lt;1, B17=""),0,1)</f>
        <v>1</v>
      </c>
    </row>
    <row r="18">
      <c r="B18">
        <v>2104001</v>
      </c>
      <c r="C18" t="str">
        <v>Other Terminal &amp; Retirement Benefits-മറ്റ് സേവന വിരാമ ആനുകൂല്യങ്ങള്‍</v>
      </c>
      <c r="E18">
        <v>1350000</v>
      </c>
      <c r="F18">
        <v>1500000</v>
      </c>
      <c r="G18">
        <f>IF(OR(B18&lt;1, B18=""),0,1)</f>
        <v>1</v>
      </c>
    </row>
    <row r="19">
      <c r="G19">
        <f>IF(OR(B19&lt;1, B19=""),0,1)</f>
        <v>0</v>
      </c>
    </row>
    <row r="20">
      <c r="G20">
        <f>IF(OR(B20&lt;1, B20=""),0,1)</f>
        <v>0</v>
      </c>
    </row>
    <row r="21">
      <c r="G21">
        <f>IF(OR(B21&lt;1, B21=""),0,1)</f>
        <v>0</v>
      </c>
    </row>
    <row r="22">
      <c r="G22">
        <f>IF(OR(B22&lt;1, B22=""),0,1)</f>
        <v>0</v>
      </c>
    </row>
    <row r="23">
      <c r="G23">
        <f>IF(OR(B23&lt;1, B23=""),0,1)</f>
        <v>0</v>
      </c>
    </row>
    <row r="24">
      <c r="G24">
        <f>IF(OR(B24&lt;1, B24=""),0,1)</f>
        <v>0</v>
      </c>
    </row>
    <row r="25">
      <c r="G25">
        <f>IF(OR(B25&lt;1, B25=""),0,1)</f>
        <v>0</v>
      </c>
    </row>
    <row r="26">
      <c r="G26">
        <f>IF(OR(B26&lt;1, B26=""),0,1)</f>
        <v>0</v>
      </c>
    </row>
    <row r="27">
      <c r="G27">
        <f>IF(OR(B27&lt;1, B27=""),0,1)</f>
        <v>0</v>
      </c>
    </row>
    <row r="28">
      <c r="G28">
        <f>IF(OR(B28&lt;1, B28=""),0,1)</f>
        <v>0</v>
      </c>
    </row>
    <row r="29">
      <c r="G29">
        <f>IF(OR(B29&lt;1, B29=""),0,1)</f>
        <v>0</v>
      </c>
    </row>
    <row r="30">
      <c r="G30">
        <f>IF(OR(B30&lt;1, B30=""),0,1)</f>
        <v>0</v>
      </c>
    </row>
    <row r="31">
      <c r="G31">
        <f>IF(OR(B31&lt;1, B31=""),0,1)</f>
        <v>0</v>
      </c>
    </row>
    <row r="32">
      <c r="G32">
        <f>IF(OR(B32&lt;1, B32=""),0,1)</f>
        <v>0</v>
      </c>
    </row>
    <row r="33">
      <c r="G33">
        <f>IF(OR(B33&lt;1, B33=""),0,1)</f>
        <v>0</v>
      </c>
    </row>
    <row r="34">
      <c r="G34">
        <f>IF(OR(B34&lt;1, B34=""),0,1)</f>
        <v>0</v>
      </c>
    </row>
    <row r="35">
      <c r="G35">
        <f>IF(OR(B35&lt;1, B35=""),0,1)</f>
        <v>0</v>
      </c>
    </row>
    <row r="36">
      <c r="G36">
        <f>IF(OR(B36&lt;1, B36=""),0,1)</f>
        <v>0</v>
      </c>
    </row>
    <row r="37">
      <c r="G37">
        <f>IF(OR(B37&lt;1, B37=""),0,1)</f>
        <v>0</v>
      </c>
    </row>
    <row r="38">
      <c r="G38">
        <f>IF(OR(B38&lt;1, B38=""),0,1)</f>
        <v>0</v>
      </c>
    </row>
    <row r="39">
      <c r="G39">
        <f>IF(OR(B39&lt;1, B39=""),0,1)</f>
        <v>0</v>
      </c>
    </row>
    <row r="40">
      <c r="G40">
        <f>IF(OR(B40&lt;1, B40=""),0,1)</f>
        <v>0</v>
      </c>
    </row>
    <row r="41">
      <c r="G41">
        <f>IF(OR(B41&lt;1, B41=""),0,1)</f>
        <v>0</v>
      </c>
    </row>
    <row r="42">
      <c r="G42">
        <f>IF(OR(B42&lt;1, B42=""),0,1)</f>
        <v>0</v>
      </c>
    </row>
    <row r="43">
      <c r="G43">
        <f>IF(OR(B43&lt;1, B43=""),0,1)</f>
        <v>0</v>
      </c>
    </row>
    <row r="44">
      <c r="G44">
        <f>IF(OR(B44&lt;1, B44=""),0,1)</f>
        <v>0</v>
      </c>
    </row>
    <row r="45">
      <c r="G45">
        <f>IF(OR(B45&lt;1, B45=""),0,1)</f>
        <v>0</v>
      </c>
    </row>
    <row r="46">
      <c r="G46">
        <f>IF(OR(B46&lt;1, B46=""),0,1)</f>
        <v>0</v>
      </c>
    </row>
    <row r="47">
      <c r="G47">
        <f>IF(OR(B47&lt;1, B47=""),0,1)</f>
        <v>0</v>
      </c>
    </row>
    <row r="48">
      <c r="G48">
        <f>IF(OR(B48&lt;1, B48=""),0,1)</f>
        <v>0</v>
      </c>
    </row>
    <row r="49">
      <c r="G49">
        <f>IF(OR(B49&lt;1, B49=""),0,1)</f>
        <v>0</v>
      </c>
    </row>
    <row r="50">
      <c r="G50">
        <f>IF(OR(B50&lt;1, B50=""),0,1)</f>
        <v>0</v>
      </c>
    </row>
    <row r="51">
      <c r="G51">
        <f>IF(OR(B51&lt;1, B51=""),0,1)</f>
        <v>0</v>
      </c>
    </row>
    <row r="52">
      <c r="G52">
        <f>IF(OR(B52&lt;1, B52=""),0,1)</f>
        <v>0</v>
      </c>
    </row>
    <row r="53">
      <c r="G53">
        <f>IF(OR(B53&lt;1, B53=""),0,1)</f>
        <v>0</v>
      </c>
    </row>
    <row r="54">
      <c r="G54">
        <f>IF(OR(B54&lt;1, B54=""),0,1)</f>
        <v>0</v>
      </c>
    </row>
    <row r="55">
      <c r="G55">
        <f>IF(OR(B55&lt;1, B55=""),0,1)</f>
        <v>0</v>
      </c>
    </row>
    <row r="56">
      <c r="G56">
        <f>IF(OR(B56&lt;1, B56=""),0,1)</f>
        <v>0</v>
      </c>
    </row>
    <row r="57">
      <c r="G57">
        <f>IF(OR(B57&lt;1, B57=""),0,1)</f>
        <v>0</v>
      </c>
    </row>
    <row r="58">
      <c r="B58">
        <v>210</v>
      </c>
      <c r="C58" t="str">
        <v>Total-Establishment Expenses-ജീവനക്കാര്യത്തി ലേക്കുള്ളചെലവുകള്‍ -ആകെ</v>
      </c>
      <c r="D58">
        <f>SUMIF(  $G8:$G57,1,D8:D57)</f>
        <v>13848283</v>
      </c>
      <c r="E58">
        <f>SUMIF(  $G8:$G57,1,E8:E57)</f>
        <v>18885000</v>
      </c>
      <c r="F58">
        <f>SUMIF(  $G8:$G57,1,F8:F57)</f>
        <v>25540000</v>
      </c>
      <c r="G58">
        <f>IF(OR(B58&lt;1, B58=""),0,1)</f>
        <v>1</v>
      </c>
    </row>
    <row r="59">
      <c r="B59" t="str">
        <v>220 - Administrative Expenses-ഭരണ ചെലവുകള്‍</v>
      </c>
      <c r="G59">
        <f>IF(OR(B59&lt;1, B59=""),0,1)</f>
        <v>1</v>
      </c>
    </row>
    <row r="60">
      <c r="B60">
        <v>2201001</v>
      </c>
      <c r="C60" t="str">
        <v>Rent-വാടക</v>
      </c>
      <c r="D60">
        <v>22500</v>
      </c>
      <c r="E60">
        <v>10000</v>
      </c>
      <c r="F60">
        <v>35000</v>
      </c>
      <c r="G60">
        <f>IF(OR(B60&lt;1, B60=""),0,1)</f>
        <v>1</v>
      </c>
    </row>
    <row r="61">
      <c r="B61">
        <v>2201002</v>
      </c>
      <c r="C61" t="str">
        <v>Rates-</v>
      </c>
      <c r="G61">
        <f>IF(OR(B61&lt;1, B61=""),0,1)</f>
        <v>1</v>
      </c>
    </row>
    <row r="62">
      <c r="B62">
        <v>2201003</v>
      </c>
      <c r="C62" t="str">
        <v>Taxes-നികുതി</v>
      </c>
      <c r="D62">
        <v>125</v>
      </c>
      <c r="E62">
        <v>5000</v>
      </c>
      <c r="F62">
        <v>5000</v>
      </c>
      <c r="G62">
        <f>IF(OR(B62&lt;1, B62=""),0,1)</f>
        <v>1</v>
      </c>
    </row>
    <row r="63">
      <c r="B63">
        <v>2201101</v>
      </c>
      <c r="C63" t="str">
        <v>Office Maintenance-ഓഫീസ് ചെലവുകള്‍</v>
      </c>
      <c r="D63">
        <v>172531</v>
      </c>
      <c r="E63">
        <v>250000</v>
      </c>
      <c r="F63">
        <v>300000</v>
      </c>
      <c r="G63">
        <f>IF(OR(B63&lt;1, B63=""),0,1)</f>
        <v>1</v>
      </c>
    </row>
    <row r="64">
      <c r="B64">
        <v>2201201</v>
      </c>
      <c r="C64" t="str">
        <v>Communication Expenses-വാര്‍ത്താ വിനിമയ ചെലവുകള്‍</v>
      </c>
      <c r="D64">
        <v>224193</v>
      </c>
      <c r="E64">
        <v>275000</v>
      </c>
      <c r="F64">
        <v>300000</v>
      </c>
      <c r="G64">
        <f>IF(OR(B64&lt;1, B64=""),0,1)</f>
        <v>1</v>
      </c>
    </row>
    <row r="65">
      <c r="B65">
        <v>2202001</v>
      </c>
      <c r="C65" t="str">
        <v>Books &amp; Periodicals-പുസ്തകങ്ങളും ആനുകാലികങ്ങളും</v>
      </c>
      <c r="D65">
        <v>178400</v>
      </c>
      <c r="E65">
        <v>135000</v>
      </c>
      <c r="F65">
        <v>150000</v>
      </c>
      <c r="G65">
        <f>IF(OR(B65&lt;1, B65=""),0,1)</f>
        <v>1</v>
      </c>
    </row>
    <row r="66">
      <c r="B66">
        <v>2202101</v>
      </c>
      <c r="C66" t="str">
        <v xml:space="preserve">Printing &amp; Stationery-അച്ചടിയും സ്റ്റേഷനറിയും  </v>
      </c>
      <c r="D66">
        <v>188204</v>
      </c>
      <c r="E66">
        <v>215000</v>
      </c>
      <c r="F66">
        <v>260000</v>
      </c>
      <c r="G66">
        <f>IF(OR(B66&lt;1, B66=""),0,1)</f>
        <v>1</v>
      </c>
    </row>
    <row r="67">
      <c r="B67">
        <v>2204001</v>
      </c>
      <c r="C67" t="str">
        <v>Insurance and Registration-ഇന്ഷുറന്‍സ്/രജിസ്ട്രേഷന്‍</v>
      </c>
      <c r="D67">
        <v>54199</v>
      </c>
      <c r="E67">
        <v>45000</v>
      </c>
      <c r="F67">
        <v>60000</v>
      </c>
      <c r="G67">
        <f>IF(OR(B67&lt;1, B67=""),0,1)</f>
        <v>1</v>
      </c>
    </row>
    <row r="68">
      <c r="B68">
        <v>2205001</v>
      </c>
      <c r="C68" t="str">
        <v>Audit Fees-ഓഡിറ്റ് ഫീ</v>
      </c>
      <c r="G68">
        <f>IF(OR(B68&lt;1, B68=""),0,1)</f>
        <v>1</v>
      </c>
    </row>
    <row r="69">
      <c r="B69">
        <v>2205101</v>
      </c>
      <c r="C69" t="str">
        <v>Legal Expenses-നീതി ന്യായസേവനങ്ങള്‍ക്കുള്ള ചെലവുകള്‍</v>
      </c>
      <c r="D69">
        <v>7500</v>
      </c>
      <c r="E69">
        <v>25000</v>
      </c>
      <c r="F69">
        <v>50000</v>
      </c>
      <c r="G69">
        <f>IF(OR(B69&lt;1, B69=""),0,1)</f>
        <v>1</v>
      </c>
    </row>
    <row r="70">
      <c r="B70">
        <v>2205201</v>
      </c>
      <c r="C70" t="str">
        <v>Professional &amp; Other Fees-പ്രൊഫഷണല്‍ സേവനങ്ങള്‍ക്കുള്ള ചെലവുകള്‍</v>
      </c>
      <c r="D70">
        <v>10100</v>
      </c>
      <c r="E70">
        <v>20000</v>
      </c>
      <c r="F70">
        <v>25000</v>
      </c>
      <c r="G70">
        <f>IF(OR(B70&lt;1, B70=""),0,1)</f>
        <v>1</v>
      </c>
    </row>
    <row r="71">
      <c r="B71">
        <v>2206001</v>
      </c>
      <c r="C71" t="str">
        <v>Advertisement &amp; Publicity-പരസ്യവും പ്രചരണവും</v>
      </c>
      <c r="D71">
        <v>71924</v>
      </c>
      <c r="E71">
        <v>85000</v>
      </c>
      <c r="F71">
        <v>100000</v>
      </c>
      <c r="G71">
        <f>IF(OR(B71&lt;1, B71=""),0,1)</f>
        <v>1</v>
      </c>
    </row>
    <row r="72">
      <c r="B72">
        <v>2206101</v>
      </c>
      <c r="C72" t="str">
        <v xml:space="preserve">Membership &amp; Subscriptions-മെമ്പര്‍ഷിപ്/വരിസംഖ്യ </v>
      </c>
      <c r="D72">
        <v>2000</v>
      </c>
      <c r="E72">
        <v>3000</v>
      </c>
      <c r="F72">
        <v>4000</v>
      </c>
      <c r="G72">
        <f>IF(OR(B72&lt;1, B72=""),0,1)</f>
        <v>1</v>
      </c>
    </row>
    <row r="73">
      <c r="B73">
        <v>2207001</v>
      </c>
      <c r="C73" t="str">
        <v>Election Expenses-തെരഞ്ഞെടുപ്പ് ചെലവുകള്‍</v>
      </c>
      <c r="D73">
        <v>0</v>
      </c>
      <c r="E73">
        <v>131000</v>
      </c>
      <c r="F73">
        <v>500000</v>
      </c>
      <c r="G73">
        <f>IF(OR(B73&lt;1, B73=""),0,1)</f>
        <v>1</v>
      </c>
    </row>
    <row r="74">
      <c r="B74">
        <v>2207101</v>
      </c>
      <c r="C74" t="str">
        <v>Extra - ordinary Expenses-അസാധാരണ ചെലവുകള്‍</v>
      </c>
      <c r="D74">
        <v>60010</v>
      </c>
      <c r="E74">
        <v>80000</v>
      </c>
      <c r="F74">
        <v>100000</v>
      </c>
      <c r="G74">
        <f>IF(OR(B74&lt;1, B74=""),0,1)</f>
        <v>1</v>
      </c>
    </row>
    <row r="75">
      <c r="B75">
        <v>2208001</v>
      </c>
      <c r="C75" t="str">
        <v>Miscellaneous Administrative Expenses-മറ്റ് ഭരണ ചെലവുകള്‍</v>
      </c>
      <c r="D75">
        <v>660437</v>
      </c>
      <c r="E75">
        <v>800000</v>
      </c>
      <c r="F75">
        <v>900000</v>
      </c>
      <c r="G75">
        <f>IF(OR(B75&lt;1, B75=""),0,1)</f>
        <v>1</v>
      </c>
    </row>
    <row r="76">
      <c r="G76">
        <f>IF(OR(B76&lt;1, B76=""),0,1)</f>
        <v>0</v>
      </c>
    </row>
    <row r="77">
      <c r="G77">
        <f>IF(OR(B77&lt;1, B77=""),0,1)</f>
        <v>0</v>
      </c>
    </row>
    <row r="78">
      <c r="G78">
        <f>IF(OR(B78&lt;1, B78=""),0,1)</f>
        <v>0</v>
      </c>
    </row>
    <row r="79">
      <c r="G79">
        <f>IF(OR(B79&lt;1, B79=""),0,1)</f>
        <v>0</v>
      </c>
    </row>
    <row r="80">
      <c r="G80">
        <f>IF(OR(B80&lt;1, B80=""),0,1)</f>
        <v>0</v>
      </c>
    </row>
    <row r="81">
      <c r="G81">
        <f>IF(OR(B81&lt;1, B81=""),0,1)</f>
        <v>0</v>
      </c>
    </row>
    <row r="82">
      <c r="G82">
        <f>IF(OR(B82&lt;1, B82=""),0,1)</f>
        <v>0</v>
      </c>
    </row>
    <row r="83">
      <c r="G83">
        <f>IF(OR(B83&lt;1, B83=""),0,1)</f>
        <v>0</v>
      </c>
    </row>
    <row r="84">
      <c r="G84">
        <f>IF(OR(B84&lt;1, B84=""),0,1)</f>
        <v>0</v>
      </c>
    </row>
    <row r="85">
      <c r="G85">
        <f>IF(OR(B85&lt;1, B85=""),0,1)</f>
        <v>0</v>
      </c>
    </row>
    <row r="86">
      <c r="G86">
        <f>IF(OR(B86&lt;1, B86=""),0,1)</f>
        <v>0</v>
      </c>
    </row>
    <row r="87">
      <c r="G87">
        <f>IF(OR(B87&lt;1, B87=""),0,1)</f>
        <v>0</v>
      </c>
    </row>
    <row r="88">
      <c r="G88">
        <f>IF(OR(B88&lt;1, B88=""),0,1)</f>
        <v>0</v>
      </c>
    </row>
    <row r="89">
      <c r="G89">
        <f>IF(OR(B89&lt;1, B89=""),0,1)</f>
        <v>0</v>
      </c>
    </row>
    <row r="90">
      <c r="G90">
        <f>IF(OR(B90&lt;1, B90=""),0,1)</f>
        <v>0</v>
      </c>
    </row>
    <row r="91">
      <c r="G91">
        <f>IF(OR(B91&lt;1, B91=""),0,1)</f>
        <v>0</v>
      </c>
    </row>
    <row r="92">
      <c r="G92">
        <f>IF(OR(B92&lt;1, B92=""),0,1)</f>
        <v>0</v>
      </c>
    </row>
    <row r="93">
      <c r="G93">
        <f>IF(OR(B93&lt;1, B93=""),0,1)</f>
        <v>0</v>
      </c>
    </row>
    <row r="94">
      <c r="G94">
        <f>IF(OR(B94&lt;1, B94=""),0,1)</f>
        <v>0</v>
      </c>
    </row>
    <row r="95">
      <c r="G95">
        <f>IF(OR(B95&lt;1, B95=""),0,1)</f>
        <v>0</v>
      </c>
    </row>
    <row r="96">
      <c r="G96">
        <f>IF(OR(B96&lt;1, B96=""),0,1)</f>
        <v>0</v>
      </c>
    </row>
    <row r="97">
      <c r="G97">
        <f>IF(OR(B97&lt;1, B97=""),0,1)</f>
        <v>0</v>
      </c>
    </row>
    <row r="98">
      <c r="B98">
        <v>220</v>
      </c>
      <c r="C98" t="str">
        <v>Total-Administrative Expenses-ഭരണ ചെലവുകള്‍-ആകെ</v>
      </c>
      <c r="D98">
        <f>SUMIF(  $G60:$G97,1,D60:D97)</f>
        <v>1652123</v>
      </c>
      <c r="E98">
        <f>SUMIF(  $G60:$G97,1,E60:E97)</f>
        <v>2079000</v>
      </c>
      <c r="F98">
        <f>SUMIF(  $G60:$G97,1,F60:F97)</f>
        <v>2789000</v>
      </c>
      <c r="G98">
        <f>IF(OR(B98&lt;1, B98=""),0,1)</f>
        <v>1</v>
      </c>
    </row>
    <row r="99">
      <c r="B99" t="str">
        <v xml:space="preserve">230 - Operations &amp; Maintenance-സംരക്ഷണവും  നടത്തിപ്പും </v>
      </c>
      <c r="G99">
        <f>IF(OR(B99&lt;1, B99=""),0,1)</f>
        <v>1</v>
      </c>
    </row>
    <row r="100">
      <c r="B100">
        <v>2301001</v>
      </c>
      <c r="C100" t="str">
        <v>Power-വൈദ്യുതി/ഊര്‍ജം</v>
      </c>
      <c r="D100">
        <v>392658</v>
      </c>
      <c r="E100">
        <v>700000</v>
      </c>
      <c r="F100">
        <v>750000</v>
      </c>
      <c r="G100">
        <f>IF(OR(B100&lt;1, B100=""),0,1)</f>
        <v>1</v>
      </c>
    </row>
    <row r="101">
      <c r="B101">
        <v>2301002</v>
      </c>
      <c r="C101" t="str">
        <v>Diesel, Petrol, Gas &amp; Lubricants- ഡീസല്‍ പെട്രോള്‍ , ഓയില്‍ , ലൂബ്രിക്കന്‍റ്</v>
      </c>
      <c r="D101">
        <v>137502</v>
      </c>
      <c r="E101">
        <v>180000</v>
      </c>
      <c r="F101">
        <v>225000</v>
      </c>
      <c r="G101">
        <f>IF(OR(B101&lt;1, B101=""),0,1)</f>
        <v>1</v>
      </c>
    </row>
    <row r="102">
      <c r="B102">
        <v>2301101</v>
      </c>
      <c r="C102" t="str">
        <v>Water Charges for Drinking Water Schemes-വാട്ടര്‍ ചാര്‍ജ്</v>
      </c>
      <c r="D102">
        <v>43680</v>
      </c>
      <c r="E102">
        <v>45000</v>
      </c>
      <c r="F102">
        <v>50000</v>
      </c>
      <c r="G102">
        <f>IF(OR(B102&lt;1, B102=""),0,1)</f>
        <v>1</v>
      </c>
    </row>
    <row r="103">
      <c r="B103">
        <v>2302001</v>
      </c>
      <c r="C103" t="str">
        <v>Bulk Purchases</v>
      </c>
      <c r="G103">
        <f>IF(OR(B103&lt;1, B103=""),0,1)</f>
        <v>1</v>
      </c>
    </row>
    <row r="104">
      <c r="B104">
        <v>2303001</v>
      </c>
      <c r="C104" t="str">
        <v>Consumption of Stores</v>
      </c>
      <c r="F104">
        <v>5000</v>
      </c>
      <c r="G104">
        <f>IF(OR(B104&lt;1, B104=""),0,1)</f>
        <v>1</v>
      </c>
    </row>
    <row r="105">
      <c r="B105">
        <v>2304001</v>
      </c>
      <c r="C105" t="str">
        <v>Hire Charges-വാടക</v>
      </c>
      <c r="D105">
        <v>22418</v>
      </c>
      <c r="E105">
        <v>125000</v>
      </c>
      <c r="F105">
        <v>150000</v>
      </c>
      <c r="G105">
        <f>IF(OR(B105&lt;1, B105=""),0,1)</f>
        <v>1</v>
      </c>
    </row>
    <row r="106">
      <c r="B106">
        <v>2305001</v>
      </c>
      <c r="C106" t="str">
        <v>Repairs &amp; Maintenance - Infrastructure Assets - Buildings-സംരക്ഷണവും അറ്റകുറ്റപ്പണികളും-പൊതു കെട്ടിടങ്ങള്‍</v>
      </c>
      <c r="D106">
        <v>37018</v>
      </c>
      <c r="E106">
        <v>40000</v>
      </c>
      <c r="F106">
        <v>40000</v>
      </c>
      <c r="G106">
        <f>IF(OR(B106&lt;1, B106=""),0,1)</f>
        <v>1</v>
      </c>
    </row>
    <row r="107">
      <c r="B107">
        <v>2305002</v>
      </c>
      <c r="C107" t="str">
        <v>Repairs &amp; Maintenance - Infrastructure Assets - Roads-സംരക്ഷണവും അറ്റകുറ്റപ്പണികളും-റോഡുകള്‍</v>
      </c>
      <c r="D107">
        <v>10000</v>
      </c>
      <c r="F107">
        <v>15000</v>
      </c>
      <c r="G107">
        <f>IF(OR(B107&lt;1, B107=""),0,1)</f>
        <v>1</v>
      </c>
    </row>
    <row r="108">
      <c r="B108">
        <v>2305003</v>
      </c>
      <c r="C108" t="str">
        <v>Repairs &amp; Maintenance - Lanes-സംരക്ഷണവും അറ്റകുറ്റപ്പണികളും--ലെയിനുകള്‍</v>
      </c>
      <c r="G108">
        <f>IF(OR(B108&lt;1, B108=""),0,1)</f>
        <v>1</v>
      </c>
    </row>
    <row r="109">
      <c r="B109">
        <v>2305004</v>
      </c>
      <c r="C109" t="str">
        <v>Repairs &amp; Maintenance Culverts &amp; Bridges-സംരക്ഷണവും അറ്റകുറ്റപ്പണികളും--പാലങ്ങളും കലുങ്ക്കളും</v>
      </c>
      <c r="G109">
        <f>IF(OR(B109&lt;1, B109=""),0,1)</f>
        <v>1</v>
      </c>
    </row>
    <row r="110">
      <c r="B110">
        <v>2305005</v>
      </c>
      <c r="C110" t="str">
        <v>Repairs &amp; Maintenance - Drinking Water-സംരക്ഷണവും അറ്റകുറ്റപ്പണികളും-കുടിവെള്ള പദ്ധതികള്‍</v>
      </c>
      <c r="G110">
        <f>IF(OR(B110&lt;1, B110=""),0,1)</f>
        <v>1</v>
      </c>
    </row>
    <row r="111">
      <c r="B111">
        <v>2305006</v>
      </c>
      <c r="C111" t="str">
        <v>Repairs &amp; Maintenance Irrigation-സംരക്ഷണവും അറ്റകുറ്റപ്പണികളും-ജല സേചന പദ്ധതികള്‍</v>
      </c>
      <c r="G111">
        <f>IF(OR(B111&lt;1, B111=""),0,1)</f>
        <v>1</v>
      </c>
    </row>
    <row r="112">
      <c r="B112">
        <v>2305007</v>
      </c>
      <c r="C112" t="str">
        <v>Repairs &amp; Maintenance - Electricityസംരക്ഷണവും അറ്റകുറ്റപ്പണികളും-വൈദ്യുതി</v>
      </c>
      <c r="E112">
        <v>40000</v>
      </c>
      <c r="F112">
        <v>40000</v>
      </c>
      <c r="G112">
        <f>IF(OR(B112&lt;1, B112=""),0,1)</f>
        <v>1</v>
      </c>
    </row>
    <row r="113">
      <c r="B113">
        <v>2305008</v>
      </c>
      <c r="C113" t="str">
        <v>Repairs &amp; Maintenance - Waste Treatment-സംരക്ഷണവും അറ്റകുറ്റപ്പണികളും-മാലിന്യ നിര്‍മാര്‍ജന പദ്ധതികള്‍</v>
      </c>
      <c r="G113">
        <f>IF(OR(B113&lt;1, B113=""),0,1)</f>
        <v>1</v>
      </c>
    </row>
    <row r="114">
      <c r="B114">
        <v>2305009</v>
      </c>
      <c r="C114" t="str">
        <v>Repairs &amp; Maintenance - Movable Assets-സംരക്ഷണവും അറ്റകുറ്റപ്പണികളും-ജംഗമ ആസ്തികള്‍</v>
      </c>
      <c r="E114">
        <v>200000</v>
      </c>
      <c r="F114">
        <v>200000</v>
      </c>
      <c r="G114">
        <f>IF(OR(B114&lt;1, B114=""),0,1)</f>
        <v>1</v>
      </c>
    </row>
    <row r="115">
      <c r="B115">
        <v>2305099</v>
      </c>
      <c r="C115" t="str">
        <v>Repairs &amp; Maintenance -Other Fixed Assets-സംരക്ഷണവും അറ്റകുറ്റപ്പണികളും-മറ്റ് സ്ഥിര ആസ്തികള്‍</v>
      </c>
      <c r="E115">
        <v>15000</v>
      </c>
      <c r="F115">
        <v>15000</v>
      </c>
      <c r="G115">
        <f>IF(OR(B115&lt;1, B115=""),0,1)</f>
        <v>1</v>
      </c>
    </row>
    <row r="116">
      <c r="B116">
        <v>2308001</v>
      </c>
      <c r="C116" t="str">
        <v>Other Operating and maintenance expenses-മറ്റ് നടത്തിപ്പ്/മെയിന്റനന്‍സ് ചെലവുകള്‍</v>
      </c>
      <c r="E116">
        <v>70000</v>
      </c>
      <c r="F116">
        <v>75000</v>
      </c>
      <c r="G116">
        <f>IF(OR(B116&lt;1, B116=""),0,1)</f>
        <v>1</v>
      </c>
    </row>
    <row r="117">
      <c r="G117">
        <f>IF(OR(B117&lt;1, B117=""),0,1)</f>
        <v>0</v>
      </c>
    </row>
    <row r="118">
      <c r="G118">
        <f>IF(OR(B118&lt;1, B118=""),0,1)</f>
        <v>0</v>
      </c>
    </row>
    <row r="119">
      <c r="G119">
        <f>IF(OR(B119&lt;1, B119=""),0,1)</f>
        <v>0</v>
      </c>
    </row>
    <row r="120">
      <c r="G120">
        <f>IF(OR(B120&lt;1, B120=""),0,1)</f>
        <v>0</v>
      </c>
    </row>
    <row r="121">
      <c r="G121">
        <f>IF(OR(B121&lt;1, B121=""),0,1)</f>
        <v>0</v>
      </c>
    </row>
    <row r="122">
      <c r="G122">
        <f>IF(OR(B122&lt;1, B122=""),0,1)</f>
        <v>0</v>
      </c>
    </row>
    <row r="123">
      <c r="G123">
        <f>IF(OR(B123&lt;1, B123=""),0,1)</f>
        <v>0</v>
      </c>
    </row>
    <row r="124">
      <c r="G124">
        <f>IF(OR(B124&lt;1, B124=""),0,1)</f>
        <v>0</v>
      </c>
    </row>
    <row r="125">
      <c r="G125">
        <f>IF(OR(B125&lt;1, B125=""),0,1)</f>
        <v>0</v>
      </c>
    </row>
    <row r="126">
      <c r="G126">
        <f>IF(OR(B126&lt;1, B126=""),0,1)</f>
        <v>0</v>
      </c>
    </row>
    <row r="127">
      <c r="G127">
        <f>IF(OR(B127&lt;1, B127=""),0,1)</f>
        <v>0</v>
      </c>
    </row>
    <row r="128">
      <c r="G128">
        <f>IF(OR(B128&lt;1, B128=""),0,1)</f>
        <v>0</v>
      </c>
    </row>
    <row r="129">
      <c r="G129">
        <f>IF(OR(B129&lt;1, B129=""),0,1)</f>
        <v>0</v>
      </c>
    </row>
    <row r="130">
      <c r="G130">
        <f>IF(OR(B130&lt;1, B130=""),0,1)</f>
        <v>0</v>
      </c>
    </row>
    <row r="131">
      <c r="G131">
        <f>IF(OR(B131&lt;1, B131=""),0,1)</f>
        <v>0</v>
      </c>
    </row>
    <row r="132">
      <c r="G132">
        <f>IF(OR(B132&lt;1, B132=""),0,1)</f>
        <v>0</v>
      </c>
    </row>
    <row r="133">
      <c r="G133">
        <f>IF(OR(B133&lt;1, B133=""),0,1)</f>
        <v>0</v>
      </c>
    </row>
    <row r="134">
      <c r="G134">
        <f>IF(OR(B134&lt;1, B134=""),0,1)</f>
        <v>0</v>
      </c>
    </row>
    <row r="135">
      <c r="G135">
        <f>IF(OR(B135&lt;1, B135=""),0,1)</f>
        <v>0</v>
      </c>
    </row>
    <row r="136">
      <c r="G136">
        <f>IF(OR(B136&lt;1, B136=""),0,1)</f>
        <v>0</v>
      </c>
    </row>
    <row r="137">
      <c r="G137">
        <f>IF(OR(B137&lt;1, B137=""),0,1)</f>
        <v>0</v>
      </c>
    </row>
    <row r="138">
      <c r="G138">
        <f>IF(OR(B138&lt;1, B138=""),0,1)</f>
        <v>0</v>
      </c>
    </row>
    <row r="139">
      <c r="G139">
        <f>IF(OR(B139&lt;1, B139=""),0,1)</f>
        <v>0</v>
      </c>
    </row>
    <row r="140">
      <c r="G140">
        <f>IF(OR(B140&lt;1, B140=""),0,1)</f>
        <v>0</v>
      </c>
    </row>
    <row r="141">
      <c r="G141">
        <f>IF(OR(B141&lt;1, B141=""),0,1)</f>
        <v>0</v>
      </c>
    </row>
    <row r="142">
      <c r="G142">
        <f>IF(OR(B142&lt;1, B142=""),0,1)</f>
        <v>0</v>
      </c>
    </row>
    <row r="143">
      <c r="G143">
        <f>IF(OR(B143&lt;1, B143=""),0,1)</f>
        <v>0</v>
      </c>
    </row>
    <row r="144">
      <c r="G144">
        <f>IF(OR(B144&lt;1, B144=""),0,1)</f>
        <v>0</v>
      </c>
    </row>
    <row r="145">
      <c r="G145">
        <f>IF(OR(B145&lt;1, B145=""),0,1)</f>
        <v>0</v>
      </c>
    </row>
    <row r="146">
      <c r="G146">
        <f>IF(OR(B146&lt;1, B146=""),0,1)</f>
        <v>0</v>
      </c>
    </row>
    <row r="147">
      <c r="G147">
        <f>IF(OR(B147&lt;1, B147=""),0,1)</f>
        <v>0</v>
      </c>
    </row>
    <row r="148">
      <c r="G148">
        <f>IF(OR(B148&lt;1, B148=""),0,1)</f>
        <v>0</v>
      </c>
    </row>
    <row r="149">
      <c r="G149">
        <f>IF(OR(B149&lt;1, B149=""),0,1)</f>
        <v>0</v>
      </c>
    </row>
    <row r="150">
      <c r="G150">
        <f>IF(OR(B150&lt;1, B150=""),0,1)</f>
        <v>0</v>
      </c>
    </row>
    <row r="151">
      <c r="G151">
        <f>IF(OR(B151&lt;1, B151=""),0,1)</f>
        <v>0</v>
      </c>
    </row>
    <row r="152">
      <c r="B152">
        <v>230</v>
      </c>
      <c r="C152" t="str">
        <v xml:space="preserve">Total-Operations &amp; Maintenance-നടത്തിപ്പ്/സംരക്ഷണ ചെലവുകള്‍-ആകെ </v>
      </c>
      <c r="D152">
        <f>SUMIF(  $G100:$G151,1,D100:D151)</f>
        <v>643276</v>
      </c>
      <c r="E152">
        <f>SUMIF(  $G100:$G151,1,E100:E151)</f>
        <v>1415000</v>
      </c>
      <c r="F152">
        <f>SUMIF(  $G100:$G151,1,F100:F151)</f>
        <v>1565000</v>
      </c>
      <c r="G152">
        <f>IF(OR(B152&lt;1, B152=""),0,1)</f>
        <v>1</v>
      </c>
    </row>
    <row r="153">
      <c r="B153" t="str">
        <v>240 - Interest &amp; Finance Charges-പലിശയും അനുബന്ധ ചെലവുകളും</v>
      </c>
      <c r="G153">
        <f>IF(OR(B153&lt;1, B153=""),0,1)</f>
        <v>1</v>
      </c>
    </row>
    <row r="154">
      <c r="B154">
        <v>2401001</v>
      </c>
      <c r="C154" t="str">
        <v xml:space="preserve">Interest on Loans from Central Government-കേന്ദ്ര സര്‍ക്കാര്‍ വായ്പകളിന്മേലുള്ള പലിശ </v>
      </c>
      <c r="G154">
        <f>IF(OR(B154&lt;1, B154=""),0,1)</f>
        <v>1</v>
      </c>
    </row>
    <row r="155">
      <c r="B155">
        <v>2402001</v>
      </c>
      <c r="C155" t="str">
        <v>Interest on Loans from State Government-സംസ്ഥാന  സര്‍ക്കാര്‍ വായ്പകളിന്മേലുള്ള പലിശ</v>
      </c>
      <c r="G155">
        <f>IF(OR(B155&lt;1, B155=""),0,1)</f>
        <v>1</v>
      </c>
    </row>
    <row r="156">
      <c r="B156">
        <v>2403001</v>
      </c>
      <c r="C156" t="str">
        <v>Interest on Loans from Government Bodies &amp; Associations-സര്‍ക്കാര്‍സ്ഥാപനങ്ങളില്‍ നിന്നുള്ള  വായ്പകളിന്മേലുള്ള പലിശ</v>
      </c>
      <c r="G156">
        <f>IF(OR(B156&lt;1, B156=""),0,1)</f>
        <v>1</v>
      </c>
    </row>
    <row r="157">
      <c r="B157">
        <v>2404001</v>
      </c>
      <c r="C157" t="str">
        <v>Interest on Loans from International Agencies-അന്തര്‍ദേശീയ ഏജന്‍സികളില്‍ നിന്നുള്ള വായ്പകളിന്മേലുള്ള പലിശ</v>
      </c>
      <c r="G157">
        <f>IF(OR(B157&lt;1, B157=""),0,1)</f>
        <v>1</v>
      </c>
    </row>
    <row r="158">
      <c r="B158">
        <v>2405001</v>
      </c>
      <c r="C158" t="str">
        <v>Interest on loans from banks-ബാങ്ക് വായ്പകളിന്മേല്‍ ഉള്ള പലിശ</v>
      </c>
      <c r="G158">
        <f>IF(OR(B158&lt;1, B158=""),0,1)</f>
        <v>1</v>
      </c>
    </row>
    <row r="159">
      <c r="B159">
        <v>2405002</v>
      </c>
      <c r="C159" t="str">
        <v>Interest on loans from financial institutions - മറ്റ് ധനകാര്യ സ്ഥാപനങ്ങളില്‍ നിന്നുള്ള വായ്പകളിന്മേല്‍ ഉള്ള പലിശ</v>
      </c>
      <c r="G159">
        <f>IF(OR(B159&lt;1, B159=""),0,1)</f>
        <v>1</v>
      </c>
    </row>
    <row r="160">
      <c r="B160">
        <v>2406001</v>
      </c>
      <c r="C160" t="str">
        <v>Other Interests-പലിശ നല്‍കല്‍-മറ്റിനങ്ങള്‍</v>
      </c>
      <c r="G160">
        <f>IF(OR(B160&lt;1, B160=""),0,1)</f>
        <v>1</v>
      </c>
    </row>
    <row r="161">
      <c r="B161">
        <v>2407001</v>
      </c>
      <c r="C161" t="str">
        <v>Bank Charges-ബാങ്ക് ചാര്‍ജ് നല്‍കല്‍</v>
      </c>
      <c r="G161">
        <f>IF(OR(B161&lt;1, B161=""),0,1)</f>
        <v>1</v>
      </c>
    </row>
    <row r="162">
      <c r="B162">
        <v>2408001</v>
      </c>
      <c r="C162" t="str">
        <v>Other Finance Expenses-ധനകാര്യ ഇടപാടുകള്‍ക്കുള്ള മറ്റ് ചെലവുകള്‍</v>
      </c>
      <c r="G162">
        <f>IF(OR(B162&lt;1, B162=""),0,1)</f>
        <v>1</v>
      </c>
    </row>
    <row r="163">
      <c r="G163">
        <f>IF(OR(B163&lt;1, B163=""),0,1)</f>
        <v>0</v>
      </c>
    </row>
    <row r="164">
      <c r="G164">
        <f>IF(OR(B164&lt;1, B164=""),0,1)</f>
        <v>0</v>
      </c>
    </row>
    <row r="165">
      <c r="G165">
        <f>IF(OR(B165&lt;1, B165=""),0,1)</f>
        <v>0</v>
      </c>
    </row>
    <row r="166">
      <c r="G166">
        <f>IF(OR(B166&lt;1, B166=""),0,1)</f>
        <v>0</v>
      </c>
    </row>
    <row r="167">
      <c r="B167">
        <v>240</v>
      </c>
      <c r="C167" t="str">
        <v>Total-Interest &amp; Finance Charges-പലിശയും അനുബന്ധ ചെലവുകളും-ആകെ</v>
      </c>
      <c r="D167">
        <f>SUMIF(  $G154:$G166,1,D154:D166)</f>
        <v>0</v>
      </c>
      <c r="E167">
        <f>SUMIF(  $G154:$G166,1,E154:E166)</f>
        <v>0</v>
      </c>
      <c r="F167">
        <f>SUMIF(  $G154:$G166,1,F154:F166)</f>
        <v>0</v>
      </c>
    </row>
    <row r="168">
      <c r="C168" t="str">
        <v xml:space="preserve">TOTAL STATUTORY EXPENDITURE-അനിവാര്യ ചെലവുകള്‍ ആകെ </v>
      </c>
      <c r="D168">
        <f>SUM(D167,D152,D98,D58)</f>
        <v>16143682</v>
      </c>
      <c r="E168">
        <f>SUM(E167,E152,E98,E58)</f>
        <v>22379000</v>
      </c>
      <c r="F168">
        <f>SUM(F167,F152,F98,F58)</f>
        <v>29894000</v>
      </c>
    </row>
  </sheetData>
  <mergeCells count="8">
    <mergeCell ref="B99:F99"/>
    <mergeCell ref="B153:F153"/>
    <mergeCell ref="B1:F1"/>
    <mergeCell ref="B2:F2"/>
    <mergeCell ref="B4:F4"/>
    <mergeCell ref="B5:F5"/>
    <mergeCell ref="B7:F7"/>
    <mergeCell ref="B59:F59"/>
  </mergeCells>
  <pageMargins left="0.7" right="0.7" top="0.5" bottom="0.54" header="0.3" footer="0.3"/>
  <ignoredErrors>
    <ignoredError numberStoredAsText="1" sqref="B2:G168"/>
  </ignoredErrors>
</worksheet>
</file>

<file path=xl/worksheets/sheet27.xml><?xml version="1.0" encoding="utf-8"?>
<worksheet xmlns="http://schemas.openxmlformats.org/spreadsheetml/2006/main" xmlns:r="http://schemas.openxmlformats.org/officeDocument/2006/relationships">
  <dimension ref="B2:G317"/>
  <sheetViews>
    <sheetView workbookViewId="0" rightToLeft="0"/>
  </sheetViews>
  <sheetData>
    <row r="2">
      <c r="B2" t="str">
        <v>ഏതെങ്കിലും വരി ബജറ്റ് പ്രിന്‍റില്‍നിന്നും ഒഴിവാക്കുന്നതിന് അതിനു നേരെയുള്ള ഡീറ്റെയില്‍ഡ് ഹെഡ് കോഡ് ഡിലിറ്റ് ചെയ്താല്‍ മതിയാകും. ബജറ്റ് ടു പ്രിന്‍റില്‍ വലതുവശത്തുള്ള Hide/Show ഫില്‍ട്ടര്‍ ഉപയോഗിക്കണം. Detailed Head Code ചേര്‍ക്കാത്ത ഇനങ്ങളുടെ തുക ബജറ്റില്‍ ഉള്‍പ്പെടുന്നതല്ല.</v>
      </c>
    </row>
    <row r="4">
      <c r="B4" t="str">
        <f>Master!$C$8 &amp; " Budget for the Financial Year " &amp;Master!$D$12 &amp; Master!$E$12</f>
        <v>Karassery Grama Panchayath Budget for the Financial Year 2025-2026</v>
      </c>
    </row>
    <row r="5">
      <c r="B5" t="str">
        <v xml:space="preserve"> BS-9-Revenue Expenditure-PLAN -    (പ്ലാന്‍ റവന്യു ചെലവുകള്‍ക്കു വേണ്ടിയുള്ള വകയിരുത്തലുകള്‍)</v>
      </c>
    </row>
    <row r="6" xml:space="preserve">
      <c r="B6" t="str">
        <v>DETAILED HEAD CODE</v>
      </c>
      <c r="C6" t="str">
        <v>PARTICULARS (ഇനവിവരം)</v>
      </c>
      <c r="D6" t="str" xml:space="preserve">
        <f>"Actuals for the year "   &amp; Master!$H$17 &amp; CHAR(10)&amp; "(കണക്ക് " &amp; Master!$H$17&amp; ")"</f>
        <v xml:space="preserve">Actuals for the year 2023-2024
(കണക്ക് 2023-2024)</v>
      </c>
      <c r="E6" t="str" xml:space="preserve">
        <f>"Budget  for the  year (including all revisions) " &amp;Master!$H$16 &amp; CHAR(10) &amp; "(പരിഷ്കരിച്ച ബജറ്റ്  "&amp; Master!$H$16&amp;")"</f>
        <v xml:space="preserve">Budget  for the  year (including all revisions) 2024-2025
(പരിഷ്കരിച്ച ബജറ്റ്  2024-2025)</v>
      </c>
      <c r="F6" t="str" xml:space="preserve">
        <f>"Budget for the Year" &amp; Master!$H$15 &amp; CHAR(10) &amp; " (ബജറ്റ്-" &amp;Master!$H$15 &amp; ")"</f>
        <v xml:space="preserve">Budget for the Year2025-2026
 (ബജറ്റ്-2025-2026)</v>
      </c>
    </row>
    <row r="7">
      <c r="B7" t="str">
        <v>250 - Decentralised Plan Programme - Productive Sector</v>
      </c>
    </row>
    <row r="8">
      <c r="B8">
        <v>2501001</v>
      </c>
      <c r="C8" t="str">
        <v>Agriculture and Related Sectors - Paddy-കൃഷിയും  അനുബന്ധ മേഖലകളും  -നെല്‍കൃഷി</v>
      </c>
      <c r="D8">
        <f>15708+154000</f>
        <v>169708</v>
      </c>
      <c r="E8">
        <f>328200+160000</f>
        <v>488200</v>
      </c>
      <c r="F8">
        <f>84000+84000+100000</f>
        <v>268000</v>
      </c>
      <c r="G8">
        <f>IF(OR(B8&lt;1, B8=""),0,1)</f>
        <v>1</v>
      </c>
    </row>
    <row r="9">
      <c r="B9">
        <v>2501002</v>
      </c>
      <c r="C9" t="str">
        <v>Agriculture and Related Sectors -  Other crops-കൃഷിയും  അനുബന്ധ മേഖലകളും-  മറ്റ് വിളകള്‍</v>
      </c>
      <c r="G9">
        <f>IF(OR(B9&lt;1, B9=""),0,1)</f>
        <v>1</v>
      </c>
    </row>
    <row r="10">
      <c r="B10">
        <v>2501003</v>
      </c>
      <c r="C10" t="str">
        <v>Agricultural Development Programs-മറ്റ് കാര്‍ഷിക വികസന പരിപാടികള്‍</v>
      </c>
      <c r="G10">
        <f>IF(OR(B10&lt;1, B10=""),0,1)</f>
        <v>1</v>
      </c>
    </row>
    <row r="11">
      <c r="B11">
        <v>2501004</v>
      </c>
      <c r="C11" t="str">
        <v>Agriculture and Related Sectors - Animal husbandry -കൃഷിയും  അനുബന്ധ മേഖലകളും-മൃഗ സംരക്ഷണം</v>
      </c>
      <c r="G11">
        <f>IF(OR(B11&lt;1, B11=""),0,1)</f>
        <v>1</v>
      </c>
    </row>
    <row r="12">
      <c r="B12">
        <v>2501005</v>
      </c>
      <c r="C12" t="str">
        <v>Agriculture and Related Sectors - Dairy development-കൃഷിയും  അനുബന്ധ മേഖലകളും-ക്ഷീര വികസനം</v>
      </c>
      <c r="G12">
        <f>IF(OR(B12&lt;1, B12=""),0,1)</f>
        <v>1</v>
      </c>
    </row>
    <row r="13">
      <c r="B13">
        <v>2501006</v>
      </c>
      <c r="C13" t="str">
        <v>Agriculture and Related Sectors - Fisheries-കൃഷിയും  അനുബന്ധ മേഖലകളും-മത്സ്യ ബന്ധനം</v>
      </c>
      <c r="G13">
        <f>IF(OR(B13&lt;1, B13=""),0,1)</f>
        <v>1</v>
      </c>
    </row>
    <row r="14">
      <c r="B14">
        <v>2501007</v>
      </c>
      <c r="C14" t="str">
        <v>Agriculture and Related Sectors - Afforestation-കൃഷിയും  അനുബന്ധ മേഖലകളും-വനവല്‍ക്കരണം</v>
      </c>
      <c r="G14">
        <f>IF(OR(B14&lt;1, B14=""),0,1)</f>
        <v>1</v>
      </c>
    </row>
    <row r="15">
      <c r="B15">
        <v>2501008</v>
      </c>
      <c r="C15" t="str">
        <v>Agriculture and Related Sectors - Watershed Management-കൃഷിയും  അനുബന്ധ മേഖലകളും-നീര്‍ത്തട വികസനം</v>
      </c>
      <c r="G15">
        <f>IF(OR(B15&lt;1, B15=""),0,1)</f>
        <v>1</v>
      </c>
    </row>
    <row r="16">
      <c r="B16">
        <v>2501009</v>
      </c>
      <c r="C16" t="str">
        <v>Agriculture and Related Sectors - Coconut-കൃഷിയും  അനുബന്ധ മേഖലകളും-തെങ്ങ് കൃഷി</v>
      </c>
      <c r="D16">
        <f>450000+214393+135558+150000</f>
        <v>949951</v>
      </c>
      <c r="E16">
        <f>1341997</f>
        <v>1341997</v>
      </c>
      <c r="F16">
        <v>1500000</v>
      </c>
      <c r="G16">
        <f>IF(OR(B16&lt;1, B16=""),0,1)</f>
        <v>1</v>
      </c>
    </row>
    <row r="17">
      <c r="B17">
        <v>2501010</v>
      </c>
      <c r="C17" t="str">
        <v>Agriculture and Related Sectors - Areacanut-കൃഷിയും  അനുബന്ധ മേഖലകളും-അടയ്ക്ക കൃഷി</v>
      </c>
      <c r="G17">
        <f>IF(OR(B17&lt;1, B17=""),0,1)</f>
        <v>1</v>
      </c>
    </row>
    <row r="18">
      <c r="B18">
        <v>2501011</v>
      </c>
      <c r="C18" t="str">
        <v>Agriculture and Related Sectors - Vegetables-കൃഷിയും  അനുബന്ധ മേഖലകളും-പച്ചക്കറി</v>
      </c>
      <c r="D18">
        <f>111450</f>
        <v>111450</v>
      </c>
      <c r="E18">
        <v>250000</v>
      </c>
      <c r="F18">
        <f>200000+250000</f>
        <v>450000</v>
      </c>
      <c r="G18">
        <f>IF(OR(B18&lt;1, B18=""),0,1)</f>
        <v>1</v>
      </c>
    </row>
    <row r="19">
      <c r="B19">
        <v>2501012</v>
      </c>
      <c r="C19" t="str">
        <v>Agriculture and Related Sectors - Plantain-കൃഷിയും  അനുബന്ധ മേഖലകളും-വാഴ</v>
      </c>
      <c r="D19">
        <f>150000+494430</f>
        <v>644430</v>
      </c>
      <c r="E19">
        <v>1716681</v>
      </c>
      <c r="F19">
        <v>1800000</v>
      </c>
      <c r="G19">
        <f>IF(OR(B19&lt;1, B19=""),0,1)</f>
        <v>1</v>
      </c>
    </row>
    <row r="20">
      <c r="B20">
        <v>2501013</v>
      </c>
      <c r="C20" t="str">
        <v>Agriculture and Related Sectors -Tuber Crops-കൃഷിയും  അനുബന്ധ മേഖലകളും-കിഴങ്ങ് വിളകള്‍</v>
      </c>
      <c r="D20">
        <f>425960</f>
        <v>425960</v>
      </c>
      <c r="E20">
        <v>405000</v>
      </c>
      <c r="F20">
        <f>224320+224000</f>
        <v>448320</v>
      </c>
      <c r="G20">
        <f>IF(OR(B20&lt;1, B20=""),0,1)</f>
        <v>1</v>
      </c>
    </row>
    <row r="21">
      <c r="B21">
        <v>2501014</v>
      </c>
      <c r="C21" t="str">
        <v xml:space="preserve">Agriculture and Related Sectors -Horticulture-കൃഷിയും  അനുബന്ധ മേഖലകളും- </v>
      </c>
      <c r="G21">
        <f>IF(OR(B21&lt;1, B21=""),0,1)</f>
        <v>1</v>
      </c>
    </row>
    <row r="22">
      <c r="B22">
        <v>2501015</v>
      </c>
      <c r="C22" t="str">
        <v>Agriculture and Related Sectors -Medicinal Herbs-കൃഷിയും  അനുബന്ധ മേഖലകളും-ഔഷധ സസ്യങ്ങള്‍</v>
      </c>
      <c r="G22">
        <f>IF(OR(B22&lt;1, B22=""),0,1)</f>
        <v>1</v>
      </c>
    </row>
    <row r="23">
      <c r="B23">
        <v>2501016</v>
      </c>
      <c r="C23" t="str">
        <v>Agriculture and Related Sectors -Mushrooms-കൃഷിയും  അനുബന്ധ മേഖലകളും-കൂണ്‍ കൃഷി</v>
      </c>
      <c r="G23">
        <f>IF(OR(B23&lt;1, B23=""),0,1)</f>
        <v>1</v>
      </c>
    </row>
    <row r="24">
      <c r="B24">
        <v>2501017</v>
      </c>
      <c r="C24" t="str">
        <v>Agriculture and Related Sectors -Floriculture-കൃഷിയും  അനുബന്ധ മേഖലകളും</v>
      </c>
      <c r="G24">
        <f>IF(OR(B24&lt;1, B24=""),0,1)</f>
        <v>1</v>
      </c>
    </row>
    <row r="25">
      <c r="B25">
        <v>2501018</v>
      </c>
      <c r="C25" t="str">
        <v>Agriculture and Related Sectors -Ginger-കൃഷിയും  അനുബന്ധ മേഖലകളും-ഇഞ്ചി</v>
      </c>
      <c r="G25">
        <f>IF(OR(B25&lt;1, B25=""),0,1)</f>
        <v>1</v>
      </c>
    </row>
    <row r="26">
      <c r="B26">
        <v>2501019</v>
      </c>
      <c r="C26" t="str">
        <v>Agriculture and Related Sectors -Pepper-കൃഷിയും  അനുബന്ധ മേഖലകളും-കുരുമുളക്</v>
      </c>
      <c r="E26">
        <v>200000</v>
      </c>
      <c r="G26">
        <f>IF(OR(B26&lt;1, B26=""),0,1)</f>
        <v>1</v>
      </c>
    </row>
    <row r="27">
      <c r="B27">
        <v>2501020</v>
      </c>
      <c r="C27" t="str">
        <v>Agriculture and Related Sectors -Vetal-കൃഷിയും  അനുബന്ധ മേഖലകളും-വെറ്റില</v>
      </c>
      <c r="G27">
        <f>IF(OR(B27&lt;1, B27=""),0,1)</f>
        <v>1</v>
      </c>
    </row>
    <row r="28">
      <c r="B28">
        <v>2501021</v>
      </c>
      <c r="C28" t="str">
        <v>Agriculture and Related Sectors - Mulberry-കൃഷിയും  അനുബന്ധ മേഖലകളും-മള്‍ബറി</v>
      </c>
      <c r="G28">
        <f>IF(OR(B28&lt;1, B28=""),0,1)</f>
        <v>1</v>
      </c>
    </row>
    <row r="29">
      <c r="B29">
        <v>2501022</v>
      </c>
      <c r="C29" t="str">
        <v>Agriculture and Related Sectors - Cashew nuts-കൃഷിയും  അനുബന്ധ മേഖലകളും-കശുവണ്ടി</v>
      </c>
      <c r="G29">
        <f>IF(OR(B29&lt;1, B29=""),0,1)</f>
        <v>1</v>
      </c>
    </row>
    <row r="30">
      <c r="B30">
        <v>2501023</v>
      </c>
      <c r="C30" t="str">
        <v>Agriculture and Related Sectors - Apiculture-കൃഷിയും  അനുബന്ധ മേഖലകളും</v>
      </c>
      <c r="G30">
        <f>IF(OR(B30&lt;1, B30=""),0,1)</f>
        <v>1</v>
      </c>
    </row>
    <row r="31">
      <c r="B31">
        <v>2501024</v>
      </c>
      <c r="C31" t="str">
        <v>Agriculture and Related Sectors -   Integrator Crop Protection-കൃഷിയും  അനുബന്ധ മേഖലകളുംസംയോജിത വിള സംരക്ഷണം</v>
      </c>
      <c r="F31">
        <v>0</v>
      </c>
      <c r="G31">
        <f>IF(OR(B31&lt;1, B31=""),0,1)</f>
        <v>1</v>
      </c>
    </row>
    <row r="32">
      <c r="B32">
        <v>2501025</v>
      </c>
      <c r="C32" t="str">
        <v>Agriculture and Related Sectors - Infrastructure-കൃഷിയും  അനുബന്ധ മേഖലകളും</v>
      </c>
      <c r="D32">
        <f>400253+997988</f>
        <v>1398241</v>
      </c>
      <c r="F32">
        <f>500000+250000+25000</f>
        <v>775000</v>
      </c>
      <c r="G32">
        <f>IF(OR(B32&lt;1, B32=""),0,1)</f>
        <v>1</v>
      </c>
    </row>
    <row r="33">
      <c r="B33">
        <v>2501026</v>
      </c>
      <c r="C33" t="str">
        <v>Agriculture and Related Sectors -   Agriculture Related Facilities-കൃഷിയും  അനുബന്ധ മേഖലകളും-അനുബന്ധ സൌകര്യങ്ങള്‍</v>
      </c>
      <c r="D33">
        <f>23607</f>
        <v>23607</v>
      </c>
      <c r="E33">
        <f>50000+100000+20000</f>
        <v>170000</v>
      </c>
      <c r="F33">
        <f>30000+200000</f>
        <v>230000</v>
      </c>
      <c r="G33">
        <f>IF(OR(B33&lt;1, B33=""),0,1)</f>
        <v>1</v>
      </c>
    </row>
    <row r="34">
      <c r="B34">
        <v>2501027</v>
      </c>
      <c r="C34" t="str">
        <v>Agriculture and Related Sectors -   Value addition of Produce-കൃഷിയും  അനുബന്ധ മേഖലകളും</v>
      </c>
      <c r="G34">
        <f>IF(OR(B34&lt;1, B34=""),0,1)</f>
        <v>1</v>
      </c>
    </row>
    <row r="35">
      <c r="B35">
        <v>2501028</v>
      </c>
      <c r="C35" t="str">
        <v>Agriculture and Related Sectors -  Marketing-കൃഷിയും  അനുബന്ധ മേഖലകളും-ക്കര്ഷിക വിപണനം</v>
      </c>
      <c r="G35">
        <f>IF(OR(B35&lt;1, B35=""),0,1)</f>
        <v>1</v>
      </c>
    </row>
    <row r="36">
      <c r="B36">
        <v>2501029</v>
      </c>
      <c r="C36" t="str">
        <v>Lease Farming By SC/ST-പാട്ടകൃഷി-(പട്ടിക ജാതി/വര്‍ഗം)</v>
      </c>
      <c r="G36">
        <f>IF(OR(B36&lt;1, B36=""),0,1)</f>
        <v>1</v>
      </c>
    </row>
    <row r="37">
      <c r="B37">
        <v>2501030</v>
      </c>
      <c r="C37" t="str">
        <v>Revolving Fund-റിവോള്‍വിംഗ് ഫണ്ട്</v>
      </c>
      <c r="G37">
        <f>IF(OR(B37&lt;1, B37=""),0,1)</f>
        <v>1</v>
      </c>
    </row>
    <row r="38">
      <c r="B38">
        <v>2501031</v>
      </c>
      <c r="C38" t="str">
        <v>Animal Husbandry -Cow-മൃഗ സംരക്ഷണം-പശു വളര്‍ത്തല്‍</v>
      </c>
      <c r="D38">
        <f>60000</f>
        <v>60000</v>
      </c>
      <c r="E38">
        <f>300000</f>
        <v>300000</v>
      </c>
      <c r="G38">
        <f>IF(OR(B38&lt;1, B38=""),0,1)</f>
        <v>1</v>
      </c>
    </row>
    <row r="39">
      <c r="B39">
        <v>2501032</v>
      </c>
      <c r="C39" t="str">
        <v>Animal Husbandry -Goat-മൃഗ സംരക്ഷണം-ആട് വളര്‍ത്തല്‍</v>
      </c>
      <c r="D39">
        <f>60000</f>
        <v>60000</v>
      </c>
      <c r="E39">
        <v>768000</v>
      </c>
      <c r="G39">
        <f>IF(OR(B39&lt;1, B39=""),0,1)</f>
        <v>1</v>
      </c>
    </row>
    <row r="40">
      <c r="B40">
        <v>2501033</v>
      </c>
      <c r="C40" t="str">
        <v>Animal Husbandry -Buffalo-മൃഗ സംരക്ഷണം-എരുമ വളര്‍ത്തല്‍</v>
      </c>
      <c r="D40">
        <f>272000</f>
        <v>272000</v>
      </c>
      <c r="G40">
        <f>IF(OR(B40&lt;1, B40=""),0,1)</f>
        <v>1</v>
      </c>
    </row>
    <row r="41">
      <c r="B41">
        <v>2501034</v>
      </c>
      <c r="C41" t="str">
        <v>Animal Husbandry -Calf-മൃഗ സംരക്ഷണം-കന്നുകുട്ടി പരിപാലനം</v>
      </c>
      <c r="D41">
        <f>336000</f>
        <v>336000</v>
      </c>
      <c r="F41">
        <f>720000+625000+648000+160000</f>
        <v>2153000</v>
      </c>
      <c r="G41">
        <f>IF(OR(B41&lt;1, B41=""),0,1)</f>
        <v>1</v>
      </c>
    </row>
    <row r="42">
      <c r="B42">
        <v>2501035</v>
      </c>
      <c r="C42" t="str">
        <v xml:space="preserve">Animal Husbandry -Poultry- മൃഗ സംരക്ഷണം-മുട്ട കോഴി/താറാവ് വളര്‍ത്തല്‍ </v>
      </c>
      <c r="D42">
        <f>585650</f>
        <v>585650</v>
      </c>
      <c r="E42">
        <v>217100</v>
      </c>
      <c r="G42">
        <f>IF(OR(B42&lt;1, B42=""),0,1)</f>
        <v>1</v>
      </c>
    </row>
    <row r="43">
      <c r="B43">
        <v>2501036</v>
      </c>
      <c r="C43" t="str">
        <v>Animal Husbandry -Broiler-മൃഗ സംരക്ഷണം-ഇറച്ചികോഴി വളര്‍ത്തല്‍</v>
      </c>
      <c r="G43">
        <f>IF(OR(B43&lt;1, B43=""),0,1)</f>
        <v>1</v>
      </c>
    </row>
    <row r="44">
      <c r="B44">
        <v>2501037</v>
      </c>
      <c r="C44" t="str">
        <v>Animal Husbandry -Duck-മൃഗ സംരക്ഷണം-താറാവ് കൃഷി</v>
      </c>
      <c r="G44">
        <f>IF(OR(B44&lt;1, B44=""),0,1)</f>
        <v>1</v>
      </c>
    </row>
    <row r="45">
      <c r="B45">
        <v>2501038</v>
      </c>
      <c r="C45" t="str">
        <v>Animal Husbandry -Pig-മൃഗ സംരക്ഷണം-പന്നി വളര്‍ത്തല്‍</v>
      </c>
      <c r="G45">
        <f>IF(OR(B45&lt;1, B45=""),0,1)</f>
        <v>1</v>
      </c>
    </row>
    <row r="46">
      <c r="B46">
        <v>2501039</v>
      </c>
      <c r="C46" t="str">
        <v>Animal Husbandry -Infrastructure-മൃഗസംരക്ഷണം-പശ്ചാത്തല സൌകര്യങ്ങള്‍</v>
      </c>
      <c r="G46">
        <f>IF(OR(B46&lt;1, B46=""),0,1)</f>
        <v>1</v>
      </c>
    </row>
    <row r="47">
      <c r="B47">
        <v>2501040</v>
      </c>
      <c r="C47" t="str">
        <v>Animal Husbandry -Disease Control-മൃഗ സംരക്ഷണം-രോഗ നിയന്ത്രണം</v>
      </c>
      <c r="D47">
        <f>400000+100000+25000+264000</f>
        <v>789000</v>
      </c>
      <c r="E47">
        <f>100000+400000+300000</f>
        <v>800000</v>
      </c>
      <c r="F47">
        <f>300000+400000+100000</f>
        <v>800000</v>
      </c>
      <c r="G47">
        <f>IF(OR(B47&lt;1, B47=""),0,1)</f>
        <v>1</v>
      </c>
    </row>
    <row r="48">
      <c r="B48">
        <v>2501041</v>
      </c>
      <c r="C48" t="str">
        <v>Animal Husbandry -Related Facility-മൃഗ സംരക്ഷണം-അനുബന്ധ സൌകര്യങ്ങള്‍</v>
      </c>
      <c r="D48">
        <f>50000</f>
        <v>50000</v>
      </c>
      <c r="E48">
        <v>40000</v>
      </c>
      <c r="F48">
        <f>75000</f>
        <v>75000</v>
      </c>
      <c r="G48">
        <f>IF(OR(B48&lt;1, B48=""),0,1)</f>
        <v>1</v>
      </c>
    </row>
    <row r="49">
      <c r="B49">
        <v>2501042</v>
      </c>
      <c r="C49" t="str">
        <v>Animal Husbandry -Marketing-മൃഗ സംരക്ഷണം-വിപണനം</v>
      </c>
      <c r="G49">
        <f>IF(OR(B49&lt;1, B49=""),0,1)</f>
        <v>1</v>
      </c>
    </row>
    <row r="50">
      <c r="B50">
        <v>2501043</v>
      </c>
      <c r="C50" t="str">
        <v xml:space="preserve">Animal Husbandry -Quail-മൃഗ സംരക്ഷണം-കാട </v>
      </c>
      <c r="G50">
        <f>IF(OR(B50&lt;1, B50=""),0,1)</f>
        <v>1</v>
      </c>
    </row>
    <row r="51">
      <c r="B51">
        <v>2501044</v>
      </c>
      <c r="C51" t="str">
        <v>Animal Husbandry -Rabbit-മൃഗ സംരക്ഷണം-മുയല്‍</v>
      </c>
      <c r="G51">
        <f>IF(OR(B51&lt;1, B51=""),0,1)</f>
        <v>1</v>
      </c>
    </row>
    <row r="52">
      <c r="B52">
        <v>2501045</v>
      </c>
      <c r="C52" t="str">
        <v>Dairy Development  -Fodder Grass-ക്ഷീര വികസനം-തീറ്റപ്പുല്‍ കൃഷി</v>
      </c>
      <c r="G52">
        <f>IF(OR(B52&lt;1, B52=""),0,1)</f>
        <v>1</v>
      </c>
    </row>
    <row r="53">
      <c r="B53">
        <v>2501046</v>
      </c>
      <c r="C53" t="str">
        <v>Dairy Development  -Storage and Marketing-ക്ഷീര വികസനം-സംഭരണവും വിപണനവും</v>
      </c>
      <c r="D53">
        <f>1198635</f>
        <v>1198635</v>
      </c>
      <c r="E53">
        <f>1095000</f>
        <v>1095000</v>
      </c>
      <c r="F53">
        <f>550000+550000</f>
        <v>1100000</v>
      </c>
      <c r="G53">
        <f>IF(OR(B53&lt;1, B53=""),0,1)</f>
        <v>1</v>
      </c>
    </row>
    <row r="54">
      <c r="B54">
        <v>2501047</v>
      </c>
      <c r="C54" t="str">
        <v>Dairy Development  -Machinary and Equipment-ക്ഷീര വികസനം-യന്ത്രങ്ങളും ഉപകരണങ്ങളും</v>
      </c>
      <c r="D54">
        <f>1765757+149952</f>
        <v>1915709</v>
      </c>
      <c r="E54">
        <v>4464653</v>
      </c>
      <c r="F54">
        <v>4500000</v>
      </c>
      <c r="G54">
        <f>IF(OR(B54&lt;1, B54=""),0,1)</f>
        <v>1</v>
      </c>
    </row>
    <row r="55">
      <c r="B55">
        <v>2501048</v>
      </c>
      <c r="C55" t="str">
        <v>Dairy Development  -Infrastructure-ക്ഷീര വികസനം-പശ്ചാത്തല സൌകര്യങ്ങള്‍</v>
      </c>
      <c r="D55">
        <v>0</v>
      </c>
      <c r="E55">
        <v>0</v>
      </c>
      <c r="G55">
        <f>IF(OR(B55&lt;1, B55=""),0,1)</f>
        <v>1</v>
      </c>
    </row>
    <row r="56">
      <c r="B56">
        <v>2501049</v>
      </c>
      <c r="C56" t="str">
        <v>FreshWater -Pisciculture-ശുദ്ധജല മത്സ്യ കൃഷി</v>
      </c>
      <c r="G56">
        <f>IF(OR(B56&lt;1, B56=""),0,1)</f>
        <v>1</v>
      </c>
    </row>
    <row r="57">
      <c r="B57">
        <v>2501050</v>
      </c>
      <c r="C57" t="str">
        <v>BrakishWater -Pisciculture- ഓരുജല മല്‍സ്യ കൃഷി</v>
      </c>
      <c r="G57">
        <f>IF(OR(B57&lt;1, B57=""),0,1)</f>
        <v>1</v>
      </c>
    </row>
    <row r="58">
      <c r="B58">
        <v>2501051</v>
      </c>
      <c r="C58" t="str">
        <v>Marine -Pisciculture-കടല്‍ മത്സ്യ കൃഷി</v>
      </c>
      <c r="G58">
        <f>IF(OR(B58&lt;1, B58=""),0,1)</f>
        <v>1</v>
      </c>
    </row>
    <row r="59">
      <c r="B59">
        <v>2501052</v>
      </c>
      <c r="C59" t="str">
        <v>Inland -Pisciculture-ഉള്‍നാടന്‍ മത്സ്യ കൃഷി</v>
      </c>
      <c r="G59">
        <f>IF(OR(B59&lt;1, B59=""),0,1)</f>
        <v>1</v>
      </c>
    </row>
    <row r="60">
      <c r="B60">
        <v>2501053</v>
      </c>
      <c r="C60" t="str">
        <v>Prawn Farming -Pisciculture-ചെമ്മീന്‍ കൃഷി</v>
      </c>
      <c r="G60">
        <f>IF(OR(B60&lt;1, B60=""),0,1)</f>
        <v>1</v>
      </c>
    </row>
    <row r="61">
      <c r="B61">
        <v>2501054</v>
      </c>
      <c r="C61" t="str">
        <v>Oyster Farming -Pisciculture- മുത്തുച്ചിപ്പി കൃഷി</v>
      </c>
      <c r="G61">
        <f>IF(OR(B61&lt;1, B61=""),0,1)</f>
        <v>1</v>
      </c>
    </row>
    <row r="62">
      <c r="B62">
        <v>2501055</v>
      </c>
      <c r="C62" t="str">
        <v>Seabass Farming -Pisciculture-മത്സ്യകൃഷി</v>
      </c>
      <c r="G62">
        <f>IF(OR(B62&lt;1, B62=""),0,1)</f>
        <v>1</v>
      </c>
    </row>
    <row r="63">
      <c r="B63">
        <v>2501056</v>
      </c>
      <c r="C63" t="str">
        <v>Crab Farming -Pisciculture-ഞണ്ട് കൃഷി</v>
      </c>
      <c r="G63">
        <f>IF(OR(B63&lt;1, B63=""),0,1)</f>
        <v>1</v>
      </c>
    </row>
    <row r="64">
      <c r="B64">
        <v>2501057</v>
      </c>
      <c r="C64" t="str">
        <v>Ornamental Fish Farming-അലങ്കാര മത്സ്യ കൃഷി</v>
      </c>
      <c r="G64">
        <f>IF(OR(B64&lt;1, B64=""),0,1)</f>
        <v>1</v>
      </c>
    </row>
    <row r="65">
      <c r="B65">
        <v>2501058</v>
      </c>
      <c r="C65" t="str">
        <v>Mussel Farming-ചിപ്പി കൃഷി</v>
      </c>
      <c r="G65">
        <f>IF(OR(B65&lt;1, B65=""),0,1)</f>
        <v>1</v>
      </c>
    </row>
    <row r="66">
      <c r="B66">
        <v>2501059</v>
      </c>
      <c r="C66" t="str">
        <v>Ranching-ലൈവ് സ്റോക്ക് ഫാം</v>
      </c>
      <c r="G66">
        <f>IF(OR(B66&lt;1, B66=""),0,1)</f>
        <v>1</v>
      </c>
    </row>
    <row r="67">
      <c r="B67">
        <v>2501060</v>
      </c>
      <c r="C67" t="str">
        <v>Fish Marketing-മത്സ്യ വിപണനം</v>
      </c>
      <c r="G67">
        <f>IF(OR(B67&lt;1, B67=""),0,1)</f>
        <v>1</v>
      </c>
    </row>
    <row r="68">
      <c r="B68">
        <v>2501061</v>
      </c>
      <c r="C68" t="str">
        <v>Fisheries Infrastructure-മത്സ്യകൃഷി-പശ്ചാത്തല സൌകര്യങ്ങള്‍</v>
      </c>
      <c r="G68">
        <f>IF(OR(B68&lt;1, B68=""),0,1)</f>
        <v>1</v>
      </c>
    </row>
    <row r="69">
      <c r="B69">
        <v>2501062</v>
      </c>
      <c r="C69" t="str">
        <v>Fisheries Related Facilities-മത്സ്യ ബന്ധനം -അനുബന്ധ സൌകര്യങ്ങള്‍</v>
      </c>
      <c r="G69">
        <f>IF(OR(B69&lt;1, B69=""),0,1)</f>
        <v>1</v>
      </c>
    </row>
    <row r="70">
      <c r="B70">
        <v>2501063</v>
      </c>
      <c r="C70" t="str">
        <v>Integrated Pisciculture-സംയോജിത മത്സ്യ കൃഷി</v>
      </c>
      <c r="G70">
        <f>IF(OR(B70&lt;1, B70=""),0,1)</f>
        <v>1</v>
      </c>
    </row>
    <row r="71">
      <c r="B71">
        <v>2501064</v>
      </c>
      <c r="C71" t="str">
        <v>Assistance to Fisheries Studies co-operative-</v>
      </c>
      <c r="G71">
        <f>IF(OR(B71&lt;1, B71=""),0,1)</f>
        <v>1</v>
      </c>
    </row>
    <row r="72">
      <c r="B72">
        <v>2502001</v>
      </c>
      <c r="C72" t="str">
        <v>Soil and Water Conservation - മണ്ണ് ജല സംരക്ഷണം</v>
      </c>
      <c r="G72">
        <f>IF(OR(B72&lt;1, B72=""),0,1)</f>
        <v>1</v>
      </c>
    </row>
    <row r="73">
      <c r="B73">
        <v>2502002</v>
      </c>
      <c r="C73" t="str">
        <v>Minor Irrigation-ചെറുകിട ജലസേചനം</v>
      </c>
      <c r="G73">
        <f>IF(OR(B73&lt;1, B73=""),0,1)</f>
        <v>1</v>
      </c>
    </row>
    <row r="74">
      <c r="B74">
        <v>2502003</v>
      </c>
      <c r="C74" t="str">
        <v>Flood control-വെള്ളപ്പൊക്ക നിവാരണം</v>
      </c>
      <c r="G74">
        <f>IF(OR(B74&lt;1, B74=""),0,1)</f>
        <v>1</v>
      </c>
    </row>
    <row r="75">
      <c r="B75">
        <v>2502004</v>
      </c>
      <c r="C75" t="str">
        <v xml:space="preserve">Minor Irrigation-Providing Individual Facilities-ചെറുകിട ജലസേചനം-വ്യക്തിഗതം </v>
      </c>
      <c r="G75">
        <f>IF(OR(B75&lt;1, B75=""),0,1)</f>
        <v>1</v>
      </c>
    </row>
    <row r="76">
      <c r="B76">
        <v>2502005</v>
      </c>
      <c r="C76" t="str">
        <v>Minor Irrigation-Lift Irrigation-ചെറുകിട ജലസേചനം-ലിഫ്റ്റ്‌ ഇറിഗേഷന്‍</v>
      </c>
      <c r="G76">
        <f>IF(OR(B76&lt;1, B76=""),0,1)</f>
        <v>1</v>
      </c>
    </row>
    <row r="77">
      <c r="B77">
        <v>2502006</v>
      </c>
      <c r="C77" t="str">
        <v>Water Conservation-ജല സംരക്ഷണം</v>
      </c>
      <c r="G77">
        <f>IF(OR(B77&lt;1, B77=""),0,1)</f>
        <v>1</v>
      </c>
    </row>
    <row r="78">
      <c r="B78">
        <v>2503001</v>
      </c>
      <c r="C78" t="str">
        <v>Small scale industries and Micro enterprises-  ചെറുകിട വ്യവസായങ്ങളും സൂക്ഷ്മ സംരംഭങ്ങളും</v>
      </c>
      <c r="G78">
        <f>IF(OR(B78&lt;1, B78=""),0,1)</f>
        <v>1</v>
      </c>
    </row>
    <row r="79">
      <c r="B79">
        <v>2503002</v>
      </c>
      <c r="C79" t="str">
        <v>Handicrafts Industry-കൈത്തൊഴില്‍ സംരംഭങ്ങള്‍</v>
      </c>
      <c r="G79">
        <f>IF(OR(B79&lt;1, B79=""),0,1)</f>
        <v>1</v>
      </c>
    </row>
    <row r="80">
      <c r="B80">
        <v>2503003</v>
      </c>
      <c r="C80" t="str">
        <v>Handlooms Industry -കൈത്തറി വ്യവസായം</v>
      </c>
      <c r="G80">
        <f>IF(OR(B80&lt;1, B80=""),0,1)</f>
        <v>1</v>
      </c>
    </row>
    <row r="81">
      <c r="B81">
        <v>2503004</v>
      </c>
      <c r="C81" t="str">
        <v>Coir Industry -കയര്‍ വ്യവസായം</v>
      </c>
      <c r="G81">
        <f>IF(OR(B81&lt;1, B81=""),0,1)</f>
        <v>1</v>
      </c>
    </row>
    <row r="82">
      <c r="B82">
        <v>2503005</v>
      </c>
      <c r="C82" t="str">
        <v>Khadi and Village Industries-ഖാദി,ഗ്രാമ വ്യവസായം</v>
      </c>
      <c r="G82">
        <f>IF(OR(B82&lt;1, B82=""),0,1)</f>
        <v>1</v>
      </c>
    </row>
    <row r="83">
      <c r="B83">
        <v>2503006</v>
      </c>
      <c r="C83" t="str">
        <v>Sericulture Industry-പട്ടുനൂല്‍ വ്യവസായം</v>
      </c>
      <c r="G83">
        <f>IF(OR(B83&lt;1, B83=""),0,1)</f>
        <v>1</v>
      </c>
    </row>
    <row r="84">
      <c r="B84">
        <v>2503007</v>
      </c>
      <c r="C84" t="str">
        <v>Electronic and Electrical Industry-ഇലക്ട്രോണിക്/ഇലക്ട്രിക് വ്യവസായം</v>
      </c>
      <c r="G84">
        <f>IF(OR(B84&lt;1, B84=""),0,1)</f>
        <v>1</v>
      </c>
    </row>
    <row r="85">
      <c r="B85">
        <v>2503008</v>
      </c>
      <c r="C85" t="str">
        <v>Other Industries-മറ്റ് വ്യവസായങ്ങള്‍</v>
      </c>
      <c r="G85">
        <f>IF(OR(B85&lt;1, B85=""),0,1)</f>
        <v>1</v>
      </c>
    </row>
    <row r="86">
      <c r="B86">
        <v>2503009</v>
      </c>
      <c r="C86" t="str">
        <v>Industrial Training Programs-വ്യവസായ പരിശീലന പരിപാടികള്‍</v>
      </c>
      <c r="G86">
        <f>IF(OR(B86&lt;1, B86=""),0,1)</f>
        <v>1</v>
      </c>
    </row>
    <row r="87">
      <c r="B87">
        <v>2503010</v>
      </c>
      <c r="C87" t="str">
        <v xml:space="preserve">Industries and Co-operative Sector-വ്യവസായ/സഹകരണ മേഖല </v>
      </c>
      <c r="G87">
        <f>IF(OR(B87&lt;1, B87=""),0,1)</f>
        <v>1</v>
      </c>
    </row>
    <row r="88">
      <c r="B88">
        <v>2503011</v>
      </c>
      <c r="C88" t="str">
        <v>Total Energy Security Mission Programs-സമ്പൂര്‍ണ ഊര്‍ജ സുരക്ഷാ പരിപാടി</v>
      </c>
      <c r="G88">
        <f>IF(OR(B88&lt;1, B88=""),0,1)</f>
        <v>1</v>
      </c>
    </row>
    <row r="89">
      <c r="B89">
        <v>2503012</v>
      </c>
      <c r="C89" t="str">
        <v>Other programs in Industrial Sector-വ്യവസായ മേഖലയിലെ മറ്റ് പരിപാടികള്‍</v>
      </c>
      <c r="G89">
        <f>IF(OR(B89&lt;1, B89=""),0,1)</f>
        <v>1</v>
      </c>
    </row>
    <row r="90">
      <c r="B90">
        <v>2503013</v>
      </c>
      <c r="C90" t="str">
        <v>Financial Assistance to SC/ST for Jobs Abroad-പട്ടിക ജാതി പട്ടിക വര്‍ഗക്കാര്‍ക്ക് വിദേശ ജോലിക്ക് ധന സഹായം</v>
      </c>
      <c r="G90">
        <f>IF(OR(B90&lt;1, B90=""),0,1)</f>
        <v>1</v>
      </c>
    </row>
    <row r="91">
      <c r="B91">
        <v>2503014</v>
      </c>
      <c r="C91" t="str">
        <v>Traditional Handicrafts-പരമ്പരാഗത കൈതൊഴിലുകള്‍</v>
      </c>
      <c r="G91">
        <f>IF(OR(B91&lt;1, B91=""),0,1)</f>
        <v>1</v>
      </c>
    </row>
    <row r="92">
      <c r="B92">
        <v>2503015</v>
      </c>
      <c r="C92" t="str">
        <v>Service Enterprises-സേവന സംരംഭങ്ങള്‍</v>
      </c>
      <c r="G92">
        <f>IF(OR(B92&lt;1, B92=""),0,1)</f>
        <v>1</v>
      </c>
    </row>
    <row r="93">
      <c r="B93">
        <v>2503016</v>
      </c>
      <c r="C93" t="str">
        <v>Market Promotion-വിപണന പ്രോത്സാഹന പരിപാടികള്‍</v>
      </c>
      <c r="G93">
        <f>IF(OR(B93&lt;1, B93=""),0,1)</f>
        <v>1</v>
      </c>
    </row>
    <row r="94">
      <c r="B94">
        <v>2503017</v>
      </c>
      <c r="C94" t="str">
        <v>Financial Assistance  to co-operative societies-സഹകരണ സംരംഭങ്ങള്‍ക്കുള്ള സാമ്പത്തിക സഹായം</v>
      </c>
      <c r="G94">
        <f>IF(OR(B94&lt;1, B94=""),0,1)</f>
        <v>1</v>
      </c>
    </row>
    <row r="95">
      <c r="B95">
        <v>2503018</v>
      </c>
      <c r="C95" t="str">
        <v>Revolving Fund for Kudumbasree Employment Programs-കുടുംബശ്രീ സംരംഭങ്ങള്‍ക്ക്‌ റിവോള്‍വിംഗ് ഫണ്ട്</v>
      </c>
      <c r="G95">
        <f>IF(OR(B95&lt;1, B95=""),0,1)</f>
        <v>1</v>
      </c>
    </row>
    <row r="96">
      <c r="B96">
        <v>2504001</v>
      </c>
      <c r="C96" t="str">
        <v>Environment Conservation -പ്രകൃതി സംരക്ഷണം</v>
      </c>
      <c r="G96">
        <f>IF(OR(B96&lt;1, B96=""),0,1)</f>
        <v>1</v>
      </c>
    </row>
    <row r="97">
      <c r="B97">
        <v>2504002</v>
      </c>
      <c r="C97" t="str">
        <v>Interventions in Environmental Sector-പ്രകൃതി സംരക്ഷണത്തിന് വേണ്ടിയുള്ള മറ്റ് ഇടപെടലുകള്‍</v>
      </c>
      <c r="G97">
        <f>IF(OR(B97&lt;1, B97=""),0,1)</f>
        <v>1</v>
      </c>
    </row>
    <row r="98">
      <c r="B98">
        <v>2505001</v>
      </c>
      <c r="C98" t="str">
        <v>Micro  Hydel Power Generation-സൂക്ഷ്മ  ജല വൈദ്യുത പദ്ധതികള്‍</v>
      </c>
      <c r="G98">
        <f>IF(OR(B98&lt;1, B98=""),0,1)</f>
        <v>1</v>
      </c>
    </row>
    <row r="99">
      <c r="B99">
        <v>2505002</v>
      </c>
      <c r="C99" t="str">
        <v>Mini  Hydel Power Generation-ചെറുകിട ജല വൈദ്യുത പദ്ധതികള്‍</v>
      </c>
      <c r="G99">
        <f>IF(OR(B99&lt;1, B99=""),0,1)</f>
        <v>1</v>
      </c>
    </row>
    <row r="100">
      <c r="B100">
        <v>2505003</v>
      </c>
      <c r="C100" t="str">
        <v>Solar Power Generation-സൌരോര്‍ജ പദ്ധതികള്‍</v>
      </c>
      <c r="E100">
        <f>1650600</f>
        <v>1650600</v>
      </c>
      <c r="G100">
        <f>IF(OR(B100&lt;1, B100=""),0,1)</f>
        <v>1</v>
      </c>
    </row>
    <row r="101">
      <c r="B101">
        <v>2505004</v>
      </c>
      <c r="C101" t="str">
        <v>Wind Power Generation-കാറ്റില്‍ നിന്നുള്ള വൈദ്യുതി ഉല്പാദനം</v>
      </c>
      <c r="G101">
        <f>IF(OR(B101&lt;1, B101=""),0,1)</f>
        <v>1</v>
      </c>
    </row>
    <row r="102">
      <c r="B102">
        <v>2505005</v>
      </c>
      <c r="C102" t="str">
        <v>Biogas Plant-ബയോഗ്യാസ് പ്ലാന്റ്</v>
      </c>
      <c r="G102">
        <f>IF(OR(B102&lt;1, B102=""),0,1)</f>
        <v>1</v>
      </c>
    </row>
    <row r="103">
      <c r="G103">
        <f>IF(OR(B103&lt;1, B103=""),0,1)</f>
        <v>0</v>
      </c>
    </row>
    <row r="104">
      <c r="G104">
        <f>IF(OR(B104&lt;1, B104=""),0,1)</f>
        <v>0</v>
      </c>
    </row>
    <row r="105">
      <c r="G105">
        <f>IF(OR(B105&lt;1, B105=""),0,1)</f>
        <v>0</v>
      </c>
    </row>
    <row r="106">
      <c r="G106">
        <f>IF(OR(B106&lt;1, B106=""),0,1)</f>
        <v>0</v>
      </c>
    </row>
    <row r="107">
      <c r="G107">
        <f>IF(OR(B107&lt;1, B107=""),0,1)</f>
        <v>0</v>
      </c>
    </row>
    <row r="108">
      <c r="G108">
        <f>IF(OR(B108&lt;1, B108=""),0,1)</f>
        <v>0</v>
      </c>
    </row>
    <row r="109">
      <c r="G109">
        <f>IF(OR(B109&lt;1, B109=""),0,1)</f>
        <v>0</v>
      </c>
    </row>
    <row r="110">
      <c r="B110">
        <v>250</v>
      </c>
      <c r="C110" t="str">
        <v>Total-Decentralised Plan Programme - Productive Sector-ഉത്പാദന മേഖല ആകെ</v>
      </c>
      <c r="D110">
        <f>SUMIF(  $G8:$G109,1,D8:D109)</f>
        <v>8990341</v>
      </c>
      <c r="E110">
        <f>SUMIF(  $G8:$G109,1,E8:E109)</f>
        <v>13907231</v>
      </c>
      <c r="F110">
        <f>SUMIF(  $G8:$G109,1,F8:F109)</f>
        <v>14099320</v>
      </c>
      <c r="G110">
        <f>IF(OR(B110&lt;1, B110=""),0,1)</f>
        <v>1</v>
      </c>
    </row>
    <row r="111">
      <c r="B111" t="str">
        <v>251 - Decentralised Plan Programme - Service Sector-സേവന മേഖല</v>
      </c>
      <c r="G111">
        <f>IF(OR(B111&lt;1, B111=""),0,1)</f>
        <v>1</v>
      </c>
    </row>
    <row r="112">
      <c r="B112">
        <v>2510115</v>
      </c>
      <c r="C112" t="str">
        <v>Literacy  Equivalance Examination-സാക്ഷരത -തുല്യതാ പരീക്ഷ</v>
      </c>
      <c r="G112">
        <f>IF(OR(B112&lt;1, B112=""),0,1)</f>
        <v>1</v>
      </c>
    </row>
    <row r="113">
      <c r="B113">
        <v>2511001</v>
      </c>
      <c r="C113" t="str">
        <v>Pre-primary Education -പ്രീ-പ്രൈമറി വിദ്യാഭ്യാസം</v>
      </c>
      <c r="G113">
        <f>IF(OR(B113&lt;1, B113=""),0,1)</f>
        <v>1</v>
      </c>
    </row>
    <row r="114">
      <c r="B114">
        <v>2511002</v>
      </c>
      <c r="C114" t="str">
        <v>Primary Education-പ്രൈമറി വിദ്യാഭ്യാസം</v>
      </c>
      <c r="G114">
        <f>IF(OR(B114&lt;1, B114=""),0,1)</f>
        <v>1</v>
      </c>
    </row>
    <row r="115">
      <c r="B115">
        <v>2511003</v>
      </c>
      <c r="C115" t="str">
        <v>High School Education-ഹൈസ്കൂള്‍ വിദ്യാഭ്യാസം</v>
      </c>
      <c r="G115">
        <f>IF(OR(B115&lt;1, B115=""),0,1)</f>
        <v>1</v>
      </c>
    </row>
    <row r="116">
      <c r="B116">
        <v>2511004</v>
      </c>
      <c r="C116" t="str">
        <v>Higher Secondary/Vocational Higher Secondary School Education-ഹയര്‍ സെക്കണ്ടറി / തൊഴില്‍ അധിഷ്ടിത ഹയര്‍ സെക്കണ്ടറി വിദ്യാഭ്യാസം</v>
      </c>
      <c r="G116">
        <f>IF(OR(B116&lt;1, B116=""),0,1)</f>
        <v>1</v>
      </c>
    </row>
    <row r="117">
      <c r="B117">
        <v>2511005</v>
      </c>
      <c r="C117" t="str">
        <v>Technical Education-സാങ്കേതിക വിദ്യാഭ്യാസം</v>
      </c>
      <c r="G117">
        <f>IF(OR(B117&lt;1, B117=""),0,1)</f>
        <v>1</v>
      </c>
    </row>
    <row r="118">
      <c r="B118">
        <v>2511006</v>
      </c>
      <c r="C118" t="str">
        <v>SSA &amp; Other Educational Programs-സര്‍വ ശിക്ഷ അഭിയാനും മറ്റ് വിദ്യാഭ്യാസ പരിപാടികളും</v>
      </c>
      <c r="D118">
        <v>600000</v>
      </c>
      <c r="E118">
        <v>600000</v>
      </c>
      <c r="F118">
        <v>600000</v>
      </c>
      <c r="G118">
        <f>IF(OR(B118&lt;1, B118=""),0,1)</f>
        <v>1</v>
      </c>
    </row>
    <row r="119">
      <c r="B119">
        <v>2511007</v>
      </c>
      <c r="C119" t="str">
        <v>Sports-സ്പോട്സ്</v>
      </c>
      <c r="G119">
        <f>IF(OR(B119&lt;1, B119=""),0,1)</f>
        <v>1</v>
      </c>
    </row>
    <row r="120">
      <c r="B120">
        <v>2511008</v>
      </c>
      <c r="C120" t="str">
        <v>Youth Welfare-യുവജനക്ഷേമം</v>
      </c>
      <c r="F120">
        <v>50000</v>
      </c>
      <c r="G120">
        <f>IF(OR(B120&lt;1, B120=""),0,1)</f>
        <v>1</v>
      </c>
    </row>
    <row r="121">
      <c r="B121">
        <v>2511009</v>
      </c>
      <c r="C121" t="str">
        <v>Reading Rooms and Libraries-വായന ശാലകളും റീഡിംഗ്  റൂമുകളും</v>
      </c>
      <c r="G121">
        <f>IF(OR(B121&lt;1, B121=""),0,1)</f>
        <v>1</v>
      </c>
    </row>
    <row r="122">
      <c r="B122">
        <v>2511010</v>
      </c>
      <c r="C122" t="str">
        <v>Arts and Culture-കല-സംസ്കാരം</v>
      </c>
      <c r="G122">
        <f>IF(OR(B122&lt;1, B122=""),0,1)</f>
        <v>1</v>
      </c>
    </row>
    <row r="123">
      <c r="B123">
        <v>2511011</v>
      </c>
      <c r="C123" t="str">
        <v xml:space="preserve">Continuing Education and Non-formal Education അനൌപചാരിക വിദ്യാഭ്യാസവും തുടര്‍ വിദ്യാഭ്യാസവും  </v>
      </c>
      <c r="G123">
        <f>IF(OR(B123&lt;1, B123=""),0,1)</f>
        <v>1</v>
      </c>
    </row>
    <row r="124">
      <c r="B124">
        <v>2511012</v>
      </c>
      <c r="C124" t="str">
        <v>Vocational Higher Secondary Education - തൊഴില്‍ അധിഷ്ടിത ഹയര്‍ സെക്കണ്ടറി വിദ്യാഭ്യാസം</v>
      </c>
      <c r="G124">
        <f>IF(OR(B124&lt;1, B124=""),0,1)</f>
        <v>1</v>
      </c>
    </row>
    <row r="125">
      <c r="B125">
        <v>2511013</v>
      </c>
      <c r="C125" t="str">
        <v>Education-Related Activities-വിദ്യാഭ്യാസ -അനുബന്ധ  പ്രവര്‍ത്തനങ്ങള്‍</v>
      </c>
      <c r="G125">
        <f>IF(OR(B125&lt;1, B125=""),0,1)</f>
        <v>1</v>
      </c>
    </row>
    <row r="126">
      <c r="B126">
        <v>2511014</v>
      </c>
      <c r="C126" t="str">
        <v>Financial Assistance for  SC/ST Students For Higher Education Admission-പട്ടിക ജാതി പട്ടിക വര്‍ഗ വിദ്യാര്‍ഥികള്‍ക്ക്  ഉന്നത വിദ്യാഭ്യാസത്തിനു ധന സഹായം</v>
      </c>
      <c r="G126">
        <f>IF(OR(B126&lt;1, B126=""),0,1)</f>
        <v>1</v>
      </c>
    </row>
    <row r="127">
      <c r="B127">
        <v>2511015</v>
      </c>
      <c r="C127" t="str">
        <v>Reading Rooms ,Libraries - Books-വായന ശാലകളും റീഡിംഗ്  റൂമുകളും-പുസ്തകങ്ങള്‍</v>
      </c>
      <c r="G127">
        <f>IF(OR(B127&lt;1, B127=""),0,1)</f>
        <v>1</v>
      </c>
    </row>
    <row r="128">
      <c r="B128">
        <v>2511016</v>
      </c>
      <c r="C128" t="str">
        <v>Reading Rooms ,Libraries - Periodicals-വായന ശാലകളും റീഡിംഗ്  റൂമുകളും-ആനുകാലികങ്ങള്‍</v>
      </c>
      <c r="G128">
        <f>IF(OR(B128&lt;1, B128=""),0,1)</f>
        <v>1</v>
      </c>
    </row>
    <row r="129">
      <c r="B129">
        <v>2511017</v>
      </c>
      <c r="C129" t="str">
        <v>Grama sabha/Ward sabha Center-ഗ്രാമ സഭ/വാര്‍ഡ്‌ സഭ കേന്ദ്രങ്ങള്‍</v>
      </c>
      <c r="G129">
        <f>IF(OR(B129&lt;1, B129=""),0,1)</f>
        <v>1</v>
      </c>
    </row>
    <row r="130">
      <c r="B130">
        <v>2511018</v>
      </c>
      <c r="C130" t="str">
        <v>Contribution for Raising KILA to be Deemed Universities-കിലയെ കല്‍പ്പിത കലാശാലയാക്കാന്‍ ധന സഹായം</v>
      </c>
      <c r="G130">
        <f>IF(OR(B130&lt;1, B130=""),0,1)</f>
        <v>1</v>
      </c>
    </row>
    <row r="131">
      <c r="B131">
        <v>2511019</v>
      </c>
      <c r="C131" t="str">
        <v xml:space="preserve">Arts,Culture,Sports and Youth Welfare-Promotion-കല-സംസ്കാരം-സ്പോട്സ്-യുവജന ക്ഷേമം-പ്രോത്സാഹന പരിപാടികള്‍ </v>
      </c>
      <c r="D131">
        <v>75165</v>
      </c>
      <c r="E131">
        <v>75000</v>
      </c>
      <c r="F131">
        <v>100000</v>
      </c>
      <c r="G131">
        <f>IF(OR(B131&lt;1, B131=""),0,1)</f>
        <v>1</v>
      </c>
    </row>
    <row r="132">
      <c r="B132">
        <v>2511020</v>
      </c>
      <c r="C132" t="str">
        <v>Arts,Culture,Sports and Youth Welfare-Infrastructure-കല-സംസ്കാരം-സ്പോട്സ്-യുവജനക്ഷേമം-പശ്ചാത്തല സൗകര്യങ്ങള്‍</v>
      </c>
      <c r="G132">
        <f>IF(OR(B132&lt;1, B132=""),0,1)</f>
        <v>1</v>
      </c>
    </row>
    <row r="133">
      <c r="B133">
        <v>2512001</v>
      </c>
      <c r="C133" t="str">
        <v>PHC, CHC &amp;Other Hospitals/Dispensaries-ഹെല്‍ത്ത് സെന്ററുകള്‍/ആസ്പത്രികള്‍/ഡിസ്പന്സറികള്‍</v>
      </c>
      <c r="G133">
        <f>IF(OR(B133&lt;1, B133=""),0,1)</f>
        <v>1</v>
      </c>
    </row>
    <row r="134">
      <c r="B134">
        <v>2512002</v>
      </c>
      <c r="C134" t="str">
        <v xml:space="preserve">Public Health Programs -പൊതു ആരോഗ്യ പരിപാടികള്‍ </v>
      </c>
      <c r="D134">
        <f>989108</f>
        <v>989108</v>
      </c>
      <c r="F134">
        <f>50000+700000</f>
        <v>750000</v>
      </c>
      <c r="G134">
        <f>IF(OR(B134&lt;1, B134=""),0,1)</f>
        <v>1</v>
      </c>
    </row>
    <row r="135">
      <c r="B135">
        <v>2512003</v>
      </c>
      <c r="C135" t="str">
        <v xml:space="preserve">Health related Special Programs -പ്രത്യേക ആരോഗ്യ പരിപാടി </v>
      </c>
      <c r="D135">
        <f>1422201</f>
        <v>1422201</v>
      </c>
      <c r="E135">
        <f>50000+77799+100000</f>
        <v>227799</v>
      </c>
      <c r="F135">
        <v>300000</v>
      </c>
      <c r="G135">
        <f>IF(OR(B135&lt;1, B135=""),0,1)</f>
        <v>1</v>
      </c>
    </row>
    <row r="136">
      <c r="B136">
        <v>2512004</v>
      </c>
      <c r="C136" t="str">
        <v>Medicines-മരുന്നുകള്‍</v>
      </c>
      <c r="D136">
        <f>299632</f>
        <v>299632</v>
      </c>
      <c r="E136">
        <f>200000+200000</f>
        <v>400000</v>
      </c>
      <c r="F136">
        <f>300000</f>
        <v>300000</v>
      </c>
      <c r="G136">
        <f>IF(OR(B136&lt;1, B136=""),0,1)</f>
        <v>1</v>
      </c>
    </row>
    <row r="137">
      <c r="B137">
        <v>2512005</v>
      </c>
      <c r="C137" t="str">
        <v>Hospital Waste Management-ആസ്പത്രി മാലിന്യ പരിപാലനം</v>
      </c>
      <c r="G137">
        <f>IF(OR(B137&lt;1, B137=""),0,1)</f>
        <v>1</v>
      </c>
    </row>
    <row r="138">
      <c r="B138">
        <v>2512006</v>
      </c>
      <c r="C138" t="str">
        <v xml:space="preserve">Health, Accident and Other Insurance -ആരോഗ്യ /അപകട ഇന്ഷുറന്സ് </v>
      </c>
      <c r="G138">
        <f>IF(OR(B138&lt;1, B138=""),0,1)</f>
        <v>1</v>
      </c>
    </row>
    <row r="139">
      <c r="B139">
        <v>2512007</v>
      </c>
      <c r="C139" t="str">
        <v>Other Programs in Health Sector-മറ്റ് ആരോഗ്യ പദ്ധതികള്‍</v>
      </c>
      <c r="D139">
        <f>55750+299992</f>
        <v>355742</v>
      </c>
      <c r="E139">
        <f>25000+400000+1070000+70000+200000+200000+392603+302720</f>
        <v>2660323</v>
      </c>
      <c r="F139">
        <f>250000+75000+200000+400000+1700000</f>
        <v>2625000</v>
      </c>
      <c r="G139">
        <f>IF(OR(B139&lt;1, B139=""),0,1)</f>
        <v>1</v>
      </c>
    </row>
    <row r="140">
      <c r="B140">
        <v>2512008</v>
      </c>
      <c r="C140" t="str">
        <v xml:space="preserve">Drinking Water-കുടിവെള്ളം </v>
      </c>
      <c r="E140">
        <f>850000+269866+500000+500000</f>
        <v>2119866</v>
      </c>
      <c r="F140">
        <v>2400000</v>
      </c>
      <c r="G140">
        <f>IF(OR(B140&lt;1, B140=""),0,1)</f>
        <v>1</v>
      </c>
    </row>
    <row r="141">
      <c r="B141">
        <v>2512009</v>
      </c>
      <c r="C141" t="str">
        <v xml:space="preserve">Sanitation-ശുചിത്വം </v>
      </c>
      <c r="G141">
        <f>IF(OR(B141&lt;1, B141=""),0,1)</f>
        <v>1</v>
      </c>
    </row>
    <row r="142">
      <c r="B142">
        <v>2512010</v>
      </c>
      <c r="C142" t="str">
        <v xml:space="preserve">Health Sub centers-ആരോഗ്യ ഉപകേന്ദ്രങ്ങള്‍ </v>
      </c>
      <c r="G142">
        <f>IF(OR(B142&lt;1, B142=""),0,1)</f>
        <v>1</v>
      </c>
    </row>
    <row r="143">
      <c r="B143">
        <v>2512011</v>
      </c>
      <c r="C143" t="str">
        <v xml:space="preserve">Community Health Sub centers-കമ്മ്യുണിറ്റി ഹെല്‍ത്ത് സബ് സെന്റര്‍ </v>
      </c>
      <c r="D143">
        <f>842014</f>
        <v>842014</v>
      </c>
      <c r="E143">
        <f>1000000+30000+33366</f>
        <v>1063366</v>
      </c>
      <c r="F143">
        <f>1100000</f>
        <v>1100000</v>
      </c>
      <c r="G143">
        <f>IF(OR(B143&lt;1, B143=""),0,1)</f>
        <v>1</v>
      </c>
    </row>
    <row r="144">
      <c r="B144">
        <v>2512012</v>
      </c>
      <c r="C144" t="str">
        <v>Taluk Hospitals Allopathy-താലൂക് ആസ്പത്രി-അലോപ്പതി</v>
      </c>
      <c r="G144">
        <f>IF(OR(B144&lt;1, B144=""),0,1)</f>
        <v>1</v>
      </c>
    </row>
    <row r="145">
      <c r="B145">
        <v>2512013</v>
      </c>
      <c r="C145" t="str">
        <v>District Hospitals Allopathy-ജില്ല ആശുപത്രി-അലോപ്പതി</v>
      </c>
      <c r="G145">
        <f>IF(OR(B145&lt;1, B145=""),0,1)</f>
        <v>1</v>
      </c>
    </row>
    <row r="146">
      <c r="B146">
        <v>2512014</v>
      </c>
      <c r="C146" t="str">
        <v xml:space="preserve">Ayurveda Dispensary-ആയുര്‍വേദ ഡിസ്പന്സറി </v>
      </c>
      <c r="D146">
        <v>600000</v>
      </c>
      <c r="E146">
        <v>600000</v>
      </c>
      <c r="F146">
        <f>600000+50000</f>
        <v>650000</v>
      </c>
      <c r="G146">
        <f>IF(OR(B146&lt;1, B146=""),0,1)</f>
        <v>1</v>
      </c>
    </row>
    <row r="147">
      <c r="B147">
        <v>2512015</v>
      </c>
      <c r="C147" t="str">
        <v>Ayurveda Hospital-ആയുര്‍വേദ ആസ്പത്രി</v>
      </c>
      <c r="G147">
        <f>IF(OR(B147&lt;1, B147=""),0,1)</f>
        <v>1</v>
      </c>
    </row>
    <row r="148">
      <c r="B148">
        <v>2512016</v>
      </c>
      <c r="C148" t="str">
        <v>Taluk Hospital Ayurveda- താലൂക് ആയുര്‍വേദ ആസ്പത്രി</v>
      </c>
      <c r="G148">
        <f>IF(OR(B148&lt;1, B148=""),0,1)</f>
        <v>1</v>
      </c>
    </row>
    <row r="149">
      <c r="B149">
        <v>2512017</v>
      </c>
      <c r="C149" t="str">
        <v xml:space="preserve">District Hospital Ayurveda-ജില്ല ആയുര്‍വേദ ആശുപത്രി </v>
      </c>
      <c r="G149">
        <f>IF(OR(B149&lt;1, B149=""),0,1)</f>
        <v>1</v>
      </c>
    </row>
    <row r="150">
      <c r="B150">
        <v>2512018</v>
      </c>
      <c r="C150" t="str">
        <v xml:space="preserve">Homeo Dispensary-ഹോമിയോ ഡിസ്പന്സറി </v>
      </c>
      <c r="D150">
        <v>200000</v>
      </c>
      <c r="E150">
        <v>200000</v>
      </c>
      <c r="F150">
        <v>200000</v>
      </c>
      <c r="G150">
        <f>IF(OR(B150&lt;1, B150=""),0,1)</f>
        <v>1</v>
      </c>
    </row>
    <row r="151">
      <c r="B151">
        <v>2512019</v>
      </c>
      <c r="C151" t="str">
        <v xml:space="preserve">Homeo Hospital-ഹോമിയോ ആശുപത്രി </v>
      </c>
      <c r="G151">
        <f>IF(OR(B151&lt;1, B151=""),0,1)</f>
        <v>1</v>
      </c>
    </row>
    <row r="152">
      <c r="B152">
        <v>2512020</v>
      </c>
      <c r="C152" t="str">
        <v xml:space="preserve">Taluk Hospital Homeo താലൂക് ആശുപത്രി-ഹോമിയോ </v>
      </c>
      <c r="G152">
        <f>IF(OR(B152&lt;1, B152=""),0,1)</f>
        <v>1</v>
      </c>
    </row>
    <row r="153">
      <c r="B153">
        <v>2512021</v>
      </c>
      <c r="C153" t="str">
        <v>District Hospital Homeo-ജില്ല ആശുപത്രി-ഹോമിയോ</v>
      </c>
      <c r="G153">
        <f>IF(OR(B153&lt;1, B153=""),0,1)</f>
        <v>1</v>
      </c>
    </row>
    <row r="154">
      <c r="B154">
        <v>2512022</v>
      </c>
      <c r="C154" t="str">
        <v>Sidha-Medical Institution -ആരോഗ്യ സ്ഥാപനം-സിദ്ധ</v>
      </c>
      <c r="G154">
        <f>IF(OR(B154&lt;1, B154=""),0,1)</f>
        <v>1</v>
      </c>
    </row>
    <row r="155">
      <c r="B155">
        <v>2512023</v>
      </c>
      <c r="C155" t="str">
        <v xml:space="preserve">Unani-Medical Institution-ആരോഗ്യ സ്ഥാപനം-യുനാനി </v>
      </c>
      <c r="D155">
        <v>300000</v>
      </c>
      <c r="E155">
        <v>200000</v>
      </c>
      <c r="F155">
        <v>250000</v>
      </c>
      <c r="G155">
        <f>IF(OR(B155&lt;1, B155=""),0,1)</f>
        <v>1</v>
      </c>
    </row>
    <row r="156">
      <c r="B156">
        <v>2512024</v>
      </c>
      <c r="C156" t="str">
        <v xml:space="preserve">Epidemic Control-പകര്‍ച്ച വ്യാധി നിയന്ത്രണം </v>
      </c>
      <c r="D156">
        <v>10000</v>
      </c>
      <c r="E156">
        <v>10000</v>
      </c>
      <c r="F156">
        <v>10000</v>
      </c>
      <c r="G156">
        <f>IF(OR(B156&lt;1, B156=""),0,1)</f>
        <v>1</v>
      </c>
    </row>
    <row r="157">
      <c r="B157">
        <v>2512025</v>
      </c>
      <c r="C157" t="str">
        <v xml:space="preserve">Drinking Water - Public-പൊതു കുടിവെള്ള വിതരണം </v>
      </c>
      <c r="D157">
        <f>169258+996398</f>
        <v>1165656</v>
      </c>
      <c r="E157">
        <f>350048+211362+300000</f>
        <v>861410</v>
      </c>
      <c r="F157">
        <f>1000000</f>
        <v>1000000</v>
      </c>
      <c r="G157">
        <f>IF(OR(B157&lt;1, B157=""),0,1)</f>
        <v>1</v>
      </c>
    </row>
    <row r="158">
      <c r="B158">
        <v>2512026</v>
      </c>
      <c r="C158" t="str">
        <v xml:space="preserve">Sanitation &amp; Waste Management - Public-പൊതു ശുചിത്വം-മാലിന്യ പരിപാലനം </v>
      </c>
      <c r="D158">
        <f>23400+43350+120000+400000</f>
        <v>586750</v>
      </c>
      <c r="E158">
        <f>277200+1125600+300000+10000+292600+1239150+1178440+500000+900000+171947+1200000+112560+80000+120000+50000</f>
        <v>7557497</v>
      </c>
      <c r="F158">
        <f>800000+12800+1000000+5000000</f>
        <v>6812800</v>
      </c>
      <c r="G158">
        <f>IF(OR(B158&lt;1, B158=""),0,1)</f>
        <v>1</v>
      </c>
    </row>
    <row r="159">
      <c r="B159">
        <v>2512027</v>
      </c>
      <c r="C159" t="str">
        <v xml:space="preserve">Crematorium- ശ്മശാനങ്ങള്‍ </v>
      </c>
      <c r="F159">
        <f>1000000</f>
        <v>1000000</v>
      </c>
      <c r="G159">
        <f>IF(OR(B159&lt;1, B159=""),0,1)</f>
        <v>1</v>
      </c>
    </row>
    <row r="160">
      <c r="B160">
        <v>2513001</v>
      </c>
      <c r="C160" t="str">
        <v xml:space="preserve">Housing-ഭവന നിര്‍മാണം </v>
      </c>
      <c r="D160">
        <f>26195772+2812396</f>
        <v>29008168</v>
      </c>
      <c r="E160">
        <f>40000000+1800000+487500+50000+850996+25000+1116000+70000+200000+12000000+16000000</f>
        <v>72599496</v>
      </c>
      <c r="F160">
        <f>2500000+1000000+200000+2450000+210000+120000+3600000+3600000+750000+8000000+8000000+8000000+10000000</f>
        <v>48430000</v>
      </c>
      <c r="G160">
        <f>IF(OR(B160&lt;1, B160=""),0,1)</f>
        <v>1</v>
      </c>
    </row>
    <row r="161">
      <c r="B161">
        <v>2513002</v>
      </c>
      <c r="C161" t="str">
        <v xml:space="preserve">Slum Development-ചേരി വികസനം </v>
      </c>
      <c r="G161">
        <f>IF(OR(B161&lt;1, B161=""),0,1)</f>
        <v>1</v>
      </c>
    </row>
    <row r="162">
      <c r="B162">
        <v>2513003</v>
      </c>
      <c r="C162" t="str">
        <v xml:space="preserve">Housing Co-operative Institutions-ഭവന നിര്‍മാണ സഹകരണ സ്ഥാപനങ്ങള്‍ </v>
      </c>
      <c r="G162">
        <f>IF(OR(B162&lt;1, B162=""),0,1)</f>
        <v>1</v>
      </c>
    </row>
    <row r="163">
      <c r="B163">
        <v>2513004</v>
      </c>
      <c r="C163" t="str">
        <v>Electrification-വൈദ്യുതീകരണം.</v>
      </c>
      <c r="G163">
        <f>IF(OR(B163&lt;1, B163=""),0,1)</f>
        <v>1</v>
      </c>
    </row>
    <row r="164">
      <c r="B164">
        <v>2513005</v>
      </c>
      <c r="C164" t="str">
        <v xml:space="preserve">Programs for the Aged-വൃദ്ധക്ഷേമ പരിപാടികള്‍ </v>
      </c>
      <c r="D164">
        <f>303800</f>
        <v>303800</v>
      </c>
      <c r="E164">
        <f>700350</f>
        <v>700350</v>
      </c>
      <c r="F164">
        <f>100000+300000+1134620+100000</f>
        <v>1634620</v>
      </c>
      <c r="G164">
        <f>IF(OR(B164&lt;1, B164=""),0,1)</f>
        <v>1</v>
      </c>
    </row>
    <row r="165">
      <c r="B165">
        <v>2513006</v>
      </c>
      <c r="C165" t="str">
        <v xml:space="preserve">Programs for Physically/ Mentally Challenged-ശാരീരിക-മാനസിക വെല്ലുവിളികള്‍ നേരിടുന്നവര്‍ക്കുള്ള പരിപാടികള്‍ </v>
      </c>
      <c r="D165">
        <f>2020150+97782+67880</f>
        <v>2185812</v>
      </c>
      <c r="E165">
        <f>180000+2200000+75000</f>
        <v>2455000</v>
      </c>
      <c r="F165">
        <f>1500000+75000+300000+159670+1000000</f>
        <v>3034670</v>
      </c>
      <c r="G165">
        <f>IF(OR(B165&lt;1, B165=""),0,1)</f>
        <v>1</v>
      </c>
    </row>
    <row r="166">
      <c r="B166">
        <v>2513007</v>
      </c>
      <c r="C166" t="str">
        <v>Welfare Programs for the Destitute-അഗതി ക്ഷേമ പരിപാടികള്‍</v>
      </c>
      <c r="D166">
        <f>500000</f>
        <v>500000</v>
      </c>
      <c r="E166">
        <f>500000</f>
        <v>500000</v>
      </c>
      <c r="F166">
        <f>500000</f>
        <v>500000</v>
      </c>
      <c r="G166">
        <f>IF(OR(B166&lt;1, B166=""),0,1)</f>
        <v>1</v>
      </c>
    </row>
    <row r="167">
      <c r="B167">
        <v>2513008</v>
      </c>
      <c r="C167" t="str">
        <v xml:space="preserve">Total Poverty Alleviation Programs-ദാരിദ്ര്യ ലഘൂകരണ പരിപാടികള്‍ </v>
      </c>
      <c r="D167">
        <f>37820898+1428921</f>
        <v>39249819</v>
      </c>
      <c r="E167">
        <f>18000+50000+40000000</f>
        <v>40068000</v>
      </c>
      <c r="F167">
        <f>200000+50000+60001984</f>
        <v>60251984</v>
      </c>
      <c r="G167">
        <f>IF(OR(B167&lt;1, B167=""),0,1)</f>
        <v>1</v>
      </c>
    </row>
    <row r="168">
      <c r="B168">
        <v>2513009</v>
      </c>
      <c r="C168" t="str">
        <v>Women's Welfare Programs-വനിതാ ക്ഷേമ പരിപാടി</v>
      </c>
      <c r="D168">
        <f>625000+138868</f>
        <v>763868</v>
      </c>
      <c r="E168">
        <f>300000+500000+17000</f>
        <v>817000</v>
      </c>
      <c r="F168">
        <f>100000+200000</f>
        <v>300000</v>
      </c>
      <c r="G168">
        <f>IF(OR(B168&lt;1, B168=""),0,1)</f>
        <v>1</v>
      </c>
    </row>
    <row r="169">
      <c r="B169">
        <v>2513010</v>
      </c>
      <c r="C169" t="str">
        <v xml:space="preserve">Special Programs for Scheduled Castes-പട്ടിക ജാതി ക്ഷേമ ത്തിനുള്ള പ്രത്യേക  പരിപാടികള്‍ </v>
      </c>
      <c r="D169">
        <f>249877+214500</f>
        <v>464377</v>
      </c>
      <c r="E169">
        <f>1800000+625000+400000+330000+200000</f>
        <v>3355000</v>
      </c>
      <c r="F169">
        <f>200000+750000+300000+300000+659000+1500000</f>
        <v>3709000</v>
      </c>
      <c r="G169">
        <f>IF(OR(B169&lt;1, B169=""),0,1)</f>
        <v>1</v>
      </c>
    </row>
    <row r="170">
      <c r="B170">
        <v>2513011</v>
      </c>
      <c r="C170" t="str">
        <v xml:space="preserve">Special Programs for Scheduled Tribes -പട്ടിക വര്‍ഗ  ക്ഷേമ ത്തിനുള്ള പ്രത്യേക  പരിപാടികള്‍ </v>
      </c>
      <c r="E170">
        <f>100000+250000+74000+60000</f>
        <v>484000</v>
      </c>
      <c r="F170">
        <f>100000+48000+250000+150000+150000</f>
        <v>698000</v>
      </c>
      <c r="G170">
        <f>IF(OR(B170&lt;1, B170=""),0,1)</f>
        <v>1</v>
      </c>
    </row>
    <row r="171">
      <c r="B171">
        <v>2513012</v>
      </c>
      <c r="C171" t="str">
        <v xml:space="preserve">Other Social Security Programs-മറ്റ് സാമൂഹ്യ സുരക്ഷിതത്വ പരിപാടികള്‍  </v>
      </c>
      <c r="E171">
        <f>200000</f>
        <v>200000</v>
      </c>
      <c r="F171">
        <v>200000</v>
      </c>
      <c r="G171">
        <f>IF(OR(B171&lt;1, B171=""),0,1)</f>
        <v>1</v>
      </c>
    </row>
    <row r="172">
      <c r="B172">
        <v>2513013</v>
      </c>
      <c r="C172" t="str">
        <v xml:space="preserve">EMS Total Housing Program-ഇ എം എസ് .സമ്പൂര്‍ണ ഭവന  പദ്ധതി </v>
      </c>
      <c r="G172">
        <f>IF(OR(B172&lt;1, B172=""),0,1)</f>
        <v>1</v>
      </c>
    </row>
    <row r="173">
      <c r="B173">
        <v>2513014</v>
      </c>
      <c r="C173" t="str">
        <v>Housing &amp; House Electrification - Construction/Purchase by Local Government-</v>
      </c>
      <c r="G173">
        <f>IF(OR(B173&lt;1, B173=""),0,1)</f>
        <v>1</v>
      </c>
    </row>
    <row r="174">
      <c r="B174">
        <v>2513015</v>
      </c>
      <c r="C174" t="str">
        <v xml:space="preserve">Housing &amp; House Electrification - Loan Repayment- ഭവനം/ഭവന വൈദ്യുതീകരണം -ലോണ്‍ തിരിച്ചടവ് </v>
      </c>
      <c r="G174">
        <f>IF(OR(B174&lt;1, B174=""),0,1)</f>
        <v>1</v>
      </c>
    </row>
    <row r="175">
      <c r="B175">
        <v>2514001</v>
      </c>
      <c r="C175" t="str">
        <v xml:space="preserve">Development Programs for Women and Children -വനിതാ ശിശു ക്ഷേമ പരിപാടികള്‍ </v>
      </c>
      <c r="E175">
        <f>200000</f>
        <v>200000</v>
      </c>
      <c r="F175">
        <v>200000</v>
      </c>
      <c r="G175">
        <f>IF(OR(B175&lt;1, B175=""),0,1)</f>
        <v>1</v>
      </c>
    </row>
    <row r="176">
      <c r="B176">
        <v>2514002</v>
      </c>
      <c r="C176" t="str">
        <v xml:space="preserve">Special Child Welfare Program-പ്രത്യേക ശിശുക്ഷേമ പരിപാടികള്‍ </v>
      </c>
      <c r="G176">
        <f>IF(OR(B176&lt;1, B176=""),0,1)</f>
        <v>1</v>
      </c>
    </row>
    <row r="177">
      <c r="B177">
        <v>2514101</v>
      </c>
      <c r="C177" t="str">
        <v xml:space="preserve">Anganwadi Nutrition-അംഗന്‍വാടി  പോഷകാഹാര പരി പാടി </v>
      </c>
      <c r="D177">
        <f>450820+4341079+19024</f>
        <v>4810923</v>
      </c>
      <c r="E177">
        <f>5228264</f>
        <v>5228264</v>
      </c>
      <c r="F177">
        <f>500000+3500000+1000000+500000</f>
        <v>5500000</v>
      </c>
      <c r="G177">
        <f>IF(OR(B177&lt;1, B177=""),0,1)</f>
        <v>1</v>
      </c>
    </row>
    <row r="178">
      <c r="B178">
        <v>2514102</v>
      </c>
      <c r="C178" t="str">
        <v xml:space="preserve">Other Nutrition Distribution Programme-മറ്റ് പോഷകാഹാര പരിപാടികള്‍ </v>
      </c>
      <c r="E178">
        <v>0</v>
      </c>
      <c r="G178">
        <f>IF(OR(B178&lt;1, B178=""),0,1)</f>
        <v>1</v>
      </c>
    </row>
    <row r="179">
      <c r="B179">
        <v>2514201</v>
      </c>
      <c r="C179" t="str">
        <v xml:space="preserve">Anganwadi Infrastructure-അംഗന്‍വാടി പശ്ചാത്തല സൌകര്യങ്ങള്‍ </v>
      </c>
      <c r="D179">
        <v>190933</v>
      </c>
      <c r="E179">
        <f>125000</f>
        <v>125000</v>
      </c>
      <c r="F179">
        <v>200000</v>
      </c>
      <c r="G179">
        <f>IF(OR(B179&lt;1, B179=""),0,1)</f>
        <v>1</v>
      </c>
    </row>
    <row r="180">
      <c r="B180">
        <v>2514202</v>
      </c>
      <c r="C180" t="str">
        <v xml:space="preserve">Anganwadi Related Services-അംഗന്‍വാടി അനുബന്ധ സൌകര്യങ്ങള്‍ </v>
      </c>
      <c r="D180">
        <f>1182600+133800</f>
        <v>1316400</v>
      </c>
      <c r="E180">
        <f>15000+1200000</f>
        <v>1215000</v>
      </c>
      <c r="F180">
        <f>15000+200000+100000+1200000</f>
        <v>1515000</v>
      </c>
      <c r="G180">
        <f>IF(OR(B180&lt;1, B180=""),0,1)</f>
        <v>1</v>
      </c>
    </row>
    <row r="181">
      <c r="B181">
        <v>2515001</v>
      </c>
      <c r="C181" t="str">
        <v>Labour and Labour Welfare-തൊഴിലും തൊഴിലാളി ക്ഷേമവും</v>
      </c>
      <c r="G181">
        <f>IF(OR(B181&lt;1, B181=""),0,1)</f>
        <v>1</v>
      </c>
    </row>
    <row r="182">
      <c r="B182">
        <v>2516001</v>
      </c>
      <c r="C182" t="str">
        <v xml:space="preserve">General Economic Services - Tourism-ടൂറിസം </v>
      </c>
      <c r="G182">
        <f>IF(OR(B182&lt;1, B182=""),0,1)</f>
        <v>1</v>
      </c>
    </row>
    <row r="183">
      <c r="B183">
        <v>2516002</v>
      </c>
      <c r="C183" t="str">
        <v>General Economic Services- Public Distribution System -പൊതു വിതരണ സമ്പ്രദായം</v>
      </c>
      <c r="G183">
        <f>IF(OR(B183&lt;1, B183=""),0,1)</f>
        <v>1</v>
      </c>
    </row>
    <row r="184">
      <c r="B184">
        <v>2516003</v>
      </c>
      <c r="C184" t="str">
        <v xml:space="preserve">General Economic Services- Public Crematoriums and Burial Grounds -പൊതു ശ്മശാനങ്ങളും,അനുബന്ധ സ്ഥാപനങ്ങളും </v>
      </c>
      <c r="G184">
        <f>IF(OR(B184&lt;1, B184=""),0,1)</f>
        <v>1</v>
      </c>
    </row>
    <row r="185">
      <c r="B185">
        <v>2516004</v>
      </c>
      <c r="C185" t="str">
        <v xml:space="preserve">General Economic Services- Surveys and Studies-സര്‍വേകളും പഠനങ്ങളും </v>
      </c>
      <c r="G185">
        <f>IF(OR(B185&lt;1, B185=""),0,1)</f>
        <v>1</v>
      </c>
    </row>
    <row r="186">
      <c r="B186">
        <v>2516005</v>
      </c>
      <c r="C186" t="str">
        <v xml:space="preserve">General Economic Services- Plan Formulation, Monitoring and Evaluation-പദ്ധതി രൂപീകരണം ,മോണിറ്ററിംഗ് </v>
      </c>
      <c r="D186">
        <v>289197</v>
      </c>
      <c r="E186">
        <f>400000+10803</f>
        <v>410803</v>
      </c>
      <c r="F186">
        <v>400000</v>
      </c>
      <c r="G186">
        <f>IF(OR(B186&lt;1, B186=""),0,1)</f>
        <v>1</v>
      </c>
    </row>
    <row r="187">
      <c r="B187">
        <v>2516006</v>
      </c>
      <c r="C187" t="str">
        <v xml:space="preserve">General Economic Services-  Good Governance -സല്‍ ഭരണം </v>
      </c>
      <c r="G187">
        <f>IF(OR(B187&lt;1, B187=""),0,1)</f>
        <v>1</v>
      </c>
    </row>
    <row r="188">
      <c r="B188">
        <v>2516007</v>
      </c>
      <c r="C188" t="str">
        <v xml:space="preserve">General Economic Services-  Computerisation of LSGIs and Transferred Institutions-തദ്ദേശ ഭരണ സ്ഥാപനങ്ങളുടെയും ഘടക സ്ഥാപനങ്ങളുടെയും കമ്പ്യൂട്ടര്‍ വല്‍ക്കരണം </v>
      </c>
      <c r="G188">
        <f>IF(OR(B188&lt;1, B188=""),0,1)</f>
        <v>1</v>
      </c>
    </row>
    <row r="189">
      <c r="B189">
        <v>2516008</v>
      </c>
      <c r="C189" t="str">
        <v xml:space="preserve">General Economic Services- Other Plan Expenditure-മറ്റ് പ്ലാന്‍ ചെലവുകള്‍ </v>
      </c>
      <c r="G189">
        <f>IF(OR(B189&lt;1, B189=""),0,1)</f>
        <v>1</v>
      </c>
    </row>
    <row r="190">
      <c r="B190">
        <v>2516101</v>
      </c>
      <c r="C190" t="str">
        <v xml:space="preserve">Vocational Capacity Building - Vocational Training-തൊഴില്‍ നൈപുണ്യ വികസനം -തൊഴില്‍ പരിശീലനം </v>
      </c>
      <c r="G190">
        <f>IF(OR(B190&lt;1, B190=""),0,1)</f>
        <v>1</v>
      </c>
    </row>
    <row r="191">
      <c r="B191">
        <v>2516102</v>
      </c>
      <c r="C191" t="str">
        <v xml:space="preserve">Vocational Capacity Building - Institutional Development-തൊഴില്‍ നൈപുണ്യ വികസനം -സ്ഥാപനങ്ങളുടെ വികസനം  </v>
      </c>
      <c r="G191">
        <f>IF(OR(B191&lt;1, B191=""),0,1)</f>
        <v>1</v>
      </c>
    </row>
    <row r="192">
      <c r="B192">
        <v>2516201</v>
      </c>
      <c r="C192" t="str">
        <v xml:space="preserve">Energy Conservation-ഊര്‍ജ സംരക്ഷണം </v>
      </c>
      <c r="G192">
        <f>IF(OR(B192&lt;1, B192=""),0,1)</f>
        <v>1</v>
      </c>
    </row>
    <row r="193">
      <c r="B193">
        <v>2516202</v>
      </c>
      <c r="C193" t="str">
        <v xml:space="preserve">Energy Conservation - Non-Conventional Energy-ഊര്‍ജ സംരക്ഷണം-പാരമ്പര്യേതര ഊര്‍ജ സ്രോതസ്സുകള്‍ </v>
      </c>
      <c r="G193">
        <f>IF(OR(B193&lt;1, B193=""),0,1)</f>
        <v>1</v>
      </c>
    </row>
    <row r="194">
      <c r="B194">
        <v>2516301</v>
      </c>
      <c r="C194" t="str">
        <v xml:space="preserve">Electricity Line Extension-വൈദ്യുത ലൈന്‍ നീട്ടല്‍ </v>
      </c>
      <c r="G194">
        <f>IF(OR(B194&lt;1, B194=""),0,1)</f>
        <v>1</v>
      </c>
    </row>
    <row r="195">
      <c r="B195">
        <v>2516302</v>
      </c>
      <c r="C195" t="str">
        <v xml:space="preserve">Electricity Line - Transformer - Voltage Improvement-വോള്‍ട്ടത വര്‍ധിപ്പിക്കല്‍- ട്രാന്‍സ്ഫോര്‍മര്‍ സ്ഥാപിക്കല്‍ </v>
      </c>
      <c r="G195">
        <f>IF(OR(B195&lt;1, B195=""),0,1)</f>
        <v>1</v>
      </c>
    </row>
    <row r="196">
      <c r="B196">
        <v>2516401</v>
      </c>
      <c r="C196" t="str">
        <v xml:space="preserve">Tourism Infrastructure-ടൂറിസം പശ്ചാത്തല സൌകര്യങ്ങള്‍ </v>
      </c>
      <c r="G196">
        <f>IF(OR(B196&lt;1, B196=""),0,1)</f>
        <v>1</v>
      </c>
    </row>
    <row r="197">
      <c r="B197">
        <v>2516501</v>
      </c>
      <c r="C197" t="str">
        <v>Local Government Service Delivery Improvement-(</v>
      </c>
      <c r="D197">
        <f>83270</f>
        <v>83270</v>
      </c>
      <c r="F197">
        <v>100000</v>
      </c>
      <c r="G197">
        <f>IF(OR(B197&lt;1, B197=""),0,1)</f>
        <v>1</v>
      </c>
    </row>
    <row r="198">
      <c r="B198">
        <v>2516502</v>
      </c>
      <c r="C198" t="str">
        <v xml:space="preserve">Transferred Institution Service Delivery Improvement- ഘടക സ്ഥാപനങ്ങളില്‍ നിന്നുള്ള സേവന സൌകര്യങ്ങള്‍ വര്‍ധിപ്പിക്കല്‍ </v>
      </c>
      <c r="D198">
        <f>6775+8750+14424+351400</f>
        <v>381349</v>
      </c>
      <c r="E198">
        <f>416690+54000</f>
        <v>470690</v>
      </c>
      <c r="F198">
        <v>500000</v>
      </c>
      <c r="G198">
        <f>IF(OR(B198&lt;1, B198=""),0,1)</f>
        <v>1</v>
      </c>
    </row>
    <row r="199">
      <c r="G199">
        <f>IF(OR(B199&lt;1, B199=""),0,1)</f>
        <v>0</v>
      </c>
    </row>
    <row r="200">
      <c r="G200">
        <f>IF(OR(B200&lt;1, B200=""),0,1)</f>
        <v>0</v>
      </c>
    </row>
    <row r="201">
      <c r="G201">
        <f>IF(OR(B201&lt;1, B201=""),0,1)</f>
        <v>0</v>
      </c>
    </row>
    <row r="202">
      <c r="G202">
        <f>IF(OR(B202&lt;1, B202=""),0,1)</f>
        <v>0</v>
      </c>
    </row>
    <row r="203">
      <c r="G203">
        <f>IF(OR(B203&lt;1, B203=""),0,1)</f>
        <v>0</v>
      </c>
    </row>
    <row r="204">
      <c r="G204">
        <f>IF(OR(B204&lt;1, B204=""),0,1)</f>
        <v>0</v>
      </c>
    </row>
    <row r="205">
      <c r="G205">
        <f>IF(OR(B205&lt;1, B205=""),0,1)</f>
        <v>0</v>
      </c>
    </row>
    <row r="206">
      <c r="G206">
        <f>IF(OR(B206&lt;1, B206=""),0,1)</f>
        <v>0</v>
      </c>
    </row>
    <row r="207">
      <c r="G207">
        <f>IF(OR(B207&lt;1, B207=""),0,1)</f>
        <v>0</v>
      </c>
    </row>
    <row r="208">
      <c r="G208">
        <f>IF(OR(B208&lt;1, B208=""),0,1)</f>
        <v>0</v>
      </c>
    </row>
    <row r="209">
      <c r="G209">
        <f>IF(OR(B209&lt;1, B209=""),0,1)</f>
        <v>0</v>
      </c>
    </row>
    <row r="210">
      <c r="B210">
        <v>251</v>
      </c>
      <c r="C210" t="str">
        <v>Total-Decentralised Plan Programme - Service Sector</v>
      </c>
      <c r="D210">
        <f>SUMIF(  $G112:$G209,1,D112:D209)</f>
        <v>86994184</v>
      </c>
      <c r="E210">
        <f>SUMIF(  $G112:$G209,1,E112:E209)</f>
        <v>145403864</v>
      </c>
      <c r="F210">
        <f>SUMIF(  $G112:$G209,1,F112:F209)</f>
        <v>145321074</v>
      </c>
      <c r="G210">
        <f>IF(OR(B210&lt;1, B210=""),0,1)</f>
        <v>1</v>
      </c>
    </row>
    <row r="211">
      <c r="B211" t="str">
        <v>252 - Decentralised Plan Programme - Infrastructure Sector</v>
      </c>
      <c r="G211">
        <f>IF(OR(B211&lt;1, B211=""),0,1)</f>
        <v>1</v>
      </c>
    </row>
    <row r="212">
      <c r="B212">
        <v>2521001</v>
      </c>
      <c r="C212" t="str">
        <v xml:space="preserve">Energy - Electrification of Street Lights-തെരുവ് വിളക്കുകളുടെ വൈദ്യുതീകരണം </v>
      </c>
      <c r="D212">
        <v>208000</v>
      </c>
      <c r="E212">
        <f>1000000</f>
        <v>1000000</v>
      </c>
      <c r="F212">
        <v>1000000</v>
      </c>
      <c r="G212">
        <f>IF(OR(B212&lt;1, B212=""),0,1)</f>
        <v>1</v>
      </c>
    </row>
    <row r="213">
      <c r="B213">
        <v>2521002</v>
      </c>
      <c r="C213" t="str">
        <v xml:space="preserve">Energy - Other Electrification Programs-മറ്റ് വൈദ്യുതീകരണ പ്രവര്‍ത്തനങ്ങള്‍ </v>
      </c>
      <c r="G213">
        <f>IF(OR(B213&lt;1, B213=""),0,1)</f>
        <v>1</v>
      </c>
    </row>
    <row r="214">
      <c r="B214">
        <v>2521003</v>
      </c>
      <c r="C214" t="str">
        <v xml:space="preserve">Non-conventional Energy-പാരമ്പര്യേതര ഊര്‍ജ സ്രോതസ്സുകള്‍ </v>
      </c>
      <c r="G214">
        <f>IF(OR(B214&lt;1, B214=""),0,1)</f>
        <v>1</v>
      </c>
    </row>
    <row r="215">
      <c r="B215">
        <v>2521004</v>
      </c>
      <c r="C215" t="str">
        <v xml:space="preserve">Conservation of Energy-ഊര്‍ജ സംരക്ഷണം </v>
      </c>
      <c r="G215">
        <f>IF(OR(B215&lt;1, B215=""),0,1)</f>
        <v>1</v>
      </c>
    </row>
    <row r="216">
      <c r="B216">
        <v>2521005</v>
      </c>
      <c r="C216" t="str">
        <v xml:space="preserve">Energy Audit-എനര്‍ജി ഓഡിറ്റ് </v>
      </c>
      <c r="G216">
        <f>IF(OR(B216&lt;1, B216=""),0,1)</f>
        <v>1</v>
      </c>
    </row>
    <row r="217">
      <c r="B217">
        <v>2521006</v>
      </c>
      <c r="C217" t="str">
        <v xml:space="preserve">Other Energy Sector Programs-ഊര്‍ജ മേഖലയിലെ മറ്റ് പരിപാടികള്‍ </v>
      </c>
      <c r="G217">
        <f>IF(OR(B217&lt;1, B217=""),0,1)</f>
        <v>1</v>
      </c>
    </row>
    <row r="218">
      <c r="B218">
        <v>2521007</v>
      </c>
      <c r="C218" t="str">
        <v xml:space="preserve">Office Electrification-ഓഫീസ് വൈദ്യുതീകരണം </v>
      </c>
      <c r="E218">
        <v>104203</v>
      </c>
      <c r="G218">
        <f>IF(OR(B218&lt;1, B218=""),0,1)</f>
        <v>1</v>
      </c>
    </row>
    <row r="219">
      <c r="B219">
        <v>2522001</v>
      </c>
      <c r="C219" t="str">
        <v xml:space="preserve">Roads-റോഡുകള്‍ </v>
      </c>
      <c r="D219">
        <f>1861645+674650+360274+1349748</f>
        <v>4246317</v>
      </c>
      <c r="E219">
        <v>15339380</v>
      </c>
      <c r="F219">
        <v>22500000</v>
      </c>
      <c r="G219">
        <f>IF(OR(B219&lt;1, B219=""),0,1)</f>
        <v>1</v>
      </c>
    </row>
    <row r="220">
      <c r="B220">
        <v>2522002</v>
      </c>
      <c r="C220" t="str">
        <v xml:space="preserve">Lanes -ലയിനുകള്‍ </v>
      </c>
      <c r="G220">
        <f>IF(OR(B220&lt;1, B220=""),0,1)</f>
        <v>1</v>
      </c>
    </row>
    <row r="221">
      <c r="B221">
        <v>2522003</v>
      </c>
      <c r="C221" t="str">
        <v xml:space="preserve">Bridges-പാലങ്ങള്‍ </v>
      </c>
      <c r="G221">
        <f>IF(OR(B221&lt;1, B221=""),0,1)</f>
        <v>1</v>
      </c>
    </row>
    <row r="222">
      <c r="B222">
        <v>2522004</v>
      </c>
      <c r="C222" t="str">
        <v xml:space="preserve">Culverts and Causeways  -കലുങ്കുകളും ചപ്പാത്തുകളും </v>
      </c>
      <c r="D222">
        <f>502887+793219</f>
        <v>1296106</v>
      </c>
      <c r="F222">
        <f>1000000+1000000</f>
        <v>2000000</v>
      </c>
      <c r="G222">
        <f>IF(OR(B222&lt;1, B222=""),0,1)</f>
        <v>1</v>
      </c>
    </row>
    <row r="223">
      <c r="B223">
        <v>2522005</v>
      </c>
      <c r="C223" t="str">
        <v xml:space="preserve">Foot Bridges-നടപ്പാലങ്ങള്‍ </v>
      </c>
      <c r="G223">
        <f>IF(OR(B223&lt;1, B223=""),0,1)</f>
        <v>1</v>
      </c>
    </row>
    <row r="224">
      <c r="B224">
        <v>2522006</v>
      </c>
      <c r="C224" t="str">
        <v>Waiting Sheds and Bus Stands-ബസ് കാത്തിരുപ്പ് കേന്ദ്രങ്ങളും,ബസ് സ്റാന്റുകളും</v>
      </c>
      <c r="G224">
        <f>IF(OR(B224&lt;1, B224=""),0,1)</f>
        <v>1</v>
      </c>
    </row>
    <row r="225">
      <c r="B225">
        <v>2522007</v>
      </c>
      <c r="C225" t="str">
        <v xml:space="preserve">Vehicles-വാഹനങ്ങള്‍ </v>
      </c>
      <c r="G225">
        <f>IF(OR(B225&lt;1, B225=""),0,1)</f>
        <v>1</v>
      </c>
    </row>
    <row r="226">
      <c r="B226">
        <v>2522008</v>
      </c>
      <c r="C226" t="str">
        <v xml:space="preserve">Inland Transport- ഉള്‍നാടന്‍ ഗതാഗതം </v>
      </c>
      <c r="G226">
        <f>IF(OR(B226&lt;1, B226=""),0,1)</f>
        <v>1</v>
      </c>
    </row>
    <row r="227">
      <c r="B227">
        <v>2522009</v>
      </c>
      <c r="C227" t="str">
        <v xml:space="preserve">Other Transport Facilitates-മറ്റ് ഗതാഗത സൌകര്യങ്ങള്‍ </v>
      </c>
      <c r="G227">
        <f>IF(OR(B227&lt;1, B227=""),0,1)</f>
        <v>1</v>
      </c>
    </row>
    <row r="228">
      <c r="B228">
        <v>2522010</v>
      </c>
      <c r="C228" t="str">
        <v xml:space="preserve">Connectivity Plan-കണക്ടിവിടി പ്ലാന്‍ </v>
      </c>
      <c r="G228">
        <f>IF(OR(B228&lt;1, B228=""),0,1)</f>
        <v>1</v>
      </c>
    </row>
    <row r="229">
      <c r="B229">
        <v>2522011</v>
      </c>
      <c r="C229" t="str">
        <v xml:space="preserve">PMGSY-പീ.എം.ജീ. എസ് വൈ </v>
      </c>
      <c r="G229">
        <f>IF(OR(B229&lt;1, B229=""),0,1)</f>
        <v>1</v>
      </c>
    </row>
    <row r="230">
      <c r="B230">
        <v>2522012</v>
      </c>
      <c r="C230" t="str">
        <v xml:space="preserve">Other Programs in Infrastructure Sector-പശ്ചാത്തല മേഖലയിലെ മറ്റ് പ്രവര്‍ത്തനങ്ങള്‍ </v>
      </c>
      <c r="G230">
        <f>IF(OR(B230&lt;1, B230=""),0,1)</f>
        <v>1</v>
      </c>
    </row>
    <row r="231">
      <c r="B231">
        <v>2522013</v>
      </c>
      <c r="C231" t="str">
        <v xml:space="preserve">Causeways-ചാപ്പാത്തുകള്‍ </v>
      </c>
      <c r="G231">
        <f>IF(OR(B231&lt;1, B231=""),0,1)</f>
        <v>1</v>
      </c>
    </row>
    <row r="232">
      <c r="B232">
        <v>2522014</v>
      </c>
      <c r="C232" t="str">
        <v xml:space="preserve">Bus Stand-ബസ് സ്റ്റാന്റ്റ് </v>
      </c>
      <c r="G232">
        <f>IF(OR(B232&lt;1, B232=""),0,1)</f>
        <v>1</v>
      </c>
    </row>
    <row r="233">
      <c r="B233">
        <v>2522015</v>
      </c>
      <c r="C233" t="str">
        <v xml:space="preserve">Water Transport-ജലഗതാഗതം </v>
      </c>
      <c r="G233">
        <f>IF(OR(B233&lt;1, B233=""),0,1)</f>
        <v>1</v>
      </c>
    </row>
    <row r="234">
      <c r="B234">
        <v>2522016</v>
      </c>
      <c r="C234" t="str">
        <v xml:space="preserve">Transport Other Programmes-മറ്റ് ഗതാഗത പരിപാടികള്‍ </v>
      </c>
      <c r="G234">
        <f>IF(OR(B234&lt;1, B234=""),0,1)</f>
        <v>1</v>
      </c>
    </row>
    <row r="235">
      <c r="B235">
        <v>2523001</v>
      </c>
      <c r="C235" t="str">
        <v>Public Buildings- പൊതു കെട്ടിടങ്ങള്‍</v>
      </c>
      <c r="D235">
        <f>30125+31724</f>
        <v>61849</v>
      </c>
      <c r="F235">
        <f>300000+1100000+400000</f>
        <v>1800000</v>
      </c>
      <c r="G235">
        <f>IF(OR(B235&lt;1, B235=""),0,1)</f>
        <v>1</v>
      </c>
    </row>
    <row r="236">
      <c r="B236">
        <v>2523002</v>
      </c>
      <c r="C236" t="str">
        <v>Public Buildings - Other Buildings-പൊതു കെട്ടിടങ്ങള്‍-മറ്റ് കെട്ടിടങ്ങള്‍</v>
      </c>
      <c r="G236">
        <f>IF(OR(B236&lt;1, B236=""),0,1)</f>
        <v>1</v>
      </c>
    </row>
    <row r="237">
      <c r="B237">
        <v>2523101</v>
      </c>
      <c r="C237" t="str">
        <v xml:space="preserve">Other Constructions - Bund-മറ്റ് നിര്‍മിതികള്‍-ബണ്ട് </v>
      </c>
      <c r="G237">
        <f>IF(OR(B237&lt;1, B237=""),0,1)</f>
        <v>1</v>
      </c>
    </row>
    <row r="238">
      <c r="B238">
        <v>2523102</v>
      </c>
      <c r="C238" t="str">
        <v>Other Constructions - Side Walls-മറ്റ് നിര്‍മിതികള്‍-പാര്‍ശ്വ ഭിത്തി</v>
      </c>
      <c r="G238">
        <f>IF(OR(B238&lt;1, B238=""),0,1)</f>
        <v>1</v>
      </c>
    </row>
    <row r="239">
      <c r="B239">
        <v>2523103</v>
      </c>
      <c r="C239" t="str">
        <v xml:space="preserve">Other Constructions - Farm Road-മറ്റ് നിര്‍മിതികള്‍-ഫാം റോഡ്‌ </v>
      </c>
      <c r="G239">
        <f>IF(OR(B239&lt;1, B239=""),0,1)</f>
        <v>1</v>
      </c>
    </row>
    <row r="240">
      <c r="B240">
        <v>2523104</v>
      </c>
      <c r="C240" t="str">
        <v xml:space="preserve">Other Constructions - Tractor Ramp-ട്രാക്ടര്‍ റാമ്പ് </v>
      </c>
      <c r="G240">
        <f>IF(OR(B240&lt;1, B240=""),0,1)</f>
        <v>1</v>
      </c>
    </row>
    <row r="241">
      <c r="B241">
        <v>2523201</v>
      </c>
      <c r="C241" t="str">
        <v>Purchase of Vehicles-വാഹനങ്ങള്‍ വാങ്ങല്‍</v>
      </c>
      <c r="G241">
        <f>IF(OR(B241&lt;1, B241=""),0,1)</f>
        <v>1</v>
      </c>
    </row>
    <row r="242">
      <c r="G242">
        <f>IF(OR(B242&lt;1, B242=""),0,1)</f>
        <v>0</v>
      </c>
    </row>
    <row r="243">
      <c r="G243">
        <f>IF(OR(B243&lt;1, B243=""),0,1)</f>
        <v>0</v>
      </c>
    </row>
    <row r="244">
      <c r="G244">
        <f>IF(OR(B244&lt;1, B244=""),0,1)</f>
        <v>0</v>
      </c>
    </row>
    <row r="245">
      <c r="G245">
        <f>IF(OR(B245&lt;1, B245=""),0,1)</f>
        <v>0</v>
      </c>
    </row>
    <row r="246">
      <c r="G246">
        <f>IF(OR(B246&lt;1, B246=""),0,1)</f>
        <v>0</v>
      </c>
    </row>
    <row r="247">
      <c r="G247">
        <f>IF(OR(B247&lt;1, B247=""),0,1)</f>
        <v>0</v>
      </c>
    </row>
    <row r="248">
      <c r="G248">
        <f>IF(OR(B248&lt;1, B248=""),0,1)</f>
        <v>0</v>
      </c>
    </row>
    <row r="249">
      <c r="B249">
        <v>252</v>
      </c>
      <c r="C249" t="str">
        <v>Total-Decentralised Plan Programme - Infrastructure Sector</v>
      </c>
      <c r="D249">
        <f>SUMIF(  $G212:$G248,1,D212:D248)</f>
        <v>5812272</v>
      </c>
      <c r="E249">
        <f>SUMIF(  $G212:$G248,1,E212:E248)</f>
        <v>16443583</v>
      </c>
      <c r="F249">
        <f>SUMIF(  $G212:$G248,1,F212:F248)</f>
        <v>27300000</v>
      </c>
      <c r="G249">
        <f>IF(OR(B249&lt;1, B249=""),0,1)</f>
        <v>1</v>
      </c>
    </row>
    <row r="250">
      <c r="B250" t="str">
        <v>253 - Projects not included in Sector Division</v>
      </c>
      <c r="G250">
        <f>IF(OR(B250&lt;1, B250=""),0,1)</f>
        <v>1</v>
      </c>
    </row>
    <row r="251">
      <c r="B251">
        <v>2531001</v>
      </c>
      <c r="C251" t="str">
        <v xml:space="preserve">Drinking Water related Projects-കുടിവെള്ളം-അനുബന്ധ പ്രൊജെക്ടുകള്‍ </v>
      </c>
      <c r="G251">
        <f>IF(OR(B251&lt;1, B251=""),0,1)</f>
        <v>1</v>
      </c>
    </row>
    <row r="252">
      <c r="B252">
        <v>2531002</v>
      </c>
      <c r="C252" t="str">
        <v xml:space="preserve">Projects related to KSUDP-കെ.എസ്.യു.ഡി.പി. പ്രോജക്ടുകള്‍ </v>
      </c>
      <c r="G252">
        <f>IF(OR(B252&lt;1, B252=""),0,1)</f>
        <v>1</v>
      </c>
    </row>
    <row r="253">
      <c r="B253">
        <v>2531003</v>
      </c>
      <c r="C253" t="str">
        <v xml:space="preserve">Akshaya Project  -അക്ഷയ പ്രോജക്റ്റ് </v>
      </c>
      <c r="G253">
        <f>IF(OR(B253&lt;1, B253=""),0,1)</f>
        <v>1</v>
      </c>
    </row>
    <row r="254">
      <c r="B254">
        <v>2531004</v>
      </c>
      <c r="C254" t="str">
        <v xml:space="preserve">Supplementary Nutritional Programs through Anganawadies-അംഗനവാടി അനുപൂരക പോഷക ആഹാര പരിപാടി </v>
      </c>
      <c r="G254">
        <f>IF(OR(B254&lt;1, B254=""),0,1)</f>
        <v>1</v>
      </c>
    </row>
    <row r="255">
      <c r="B255">
        <v>2531005</v>
      </c>
      <c r="C255" t="str">
        <v xml:space="preserve">Solid Waste Management Programs under Total Sanitation Campaign-സമ്പൂര്‍ണ ശുചിത്വ പരിപാടിയുടെ ഭാഗമായുള്ള  ഖരംമാളിന്യ പരിപാടി </v>
      </c>
      <c r="G255">
        <f>IF(OR(B255&lt;1, B255=""),0,1)</f>
        <v>1</v>
      </c>
    </row>
    <row r="256">
      <c r="B256">
        <v>2531006</v>
      </c>
      <c r="C256" t="str">
        <v>Asraya Projects for Rehabilitation of Destitute-ആശ്രയ പദ്ധതി</v>
      </c>
      <c r="G256">
        <f>IF(OR(B256&lt;1, B256=""),0,1)</f>
        <v>1</v>
      </c>
    </row>
    <row r="257">
      <c r="B257">
        <v>2531007</v>
      </c>
      <c r="C257" t="str">
        <v>Integrated Five Year Programs-സംയോജിത പഞ്ചവല്‍സര പരിപാടി</v>
      </c>
      <c r="G257">
        <f>IF(OR(B257&lt;1, B257=""),0,1)</f>
        <v>1</v>
      </c>
    </row>
    <row r="258">
      <c r="B258">
        <v>2531008</v>
      </c>
      <c r="C258" t="str">
        <v>EMS Total Housing Scheme-ഈഎംസ്  സമ്പൂര്‍ണ ഭവന  പദ്ധതി</v>
      </c>
      <c r="G258">
        <f>IF(OR(B258&lt;1, B258=""),0,1)</f>
        <v>1</v>
      </c>
    </row>
    <row r="259">
      <c r="B259">
        <v>2531009</v>
      </c>
      <c r="C259" t="str">
        <v xml:space="preserve">Computerisation of Grama Panchayats-പഞ്ചായത്തുകളുടെ കമ്പ്യൂട്ടര്‍വല്‍ക്കരണം </v>
      </c>
      <c r="G259">
        <f>IF(OR(B259&lt;1, B259=""),0,1)</f>
        <v>1</v>
      </c>
    </row>
    <row r="260">
      <c r="B260">
        <v>2531010</v>
      </c>
      <c r="C260" t="str">
        <v>Development Fund for SGRY, RIDF Projects - SGRY, RIDF Project കള്‍ക്കുള്ള വികസന ഫണ്ട്</v>
      </c>
      <c r="G260">
        <f>IF(OR(B260&lt;1, B260=""),0,1)</f>
        <v>1</v>
      </c>
    </row>
    <row r="261">
      <c r="B261">
        <v>2531011</v>
      </c>
      <c r="C261" t="str">
        <v xml:space="preserve">Contribution towards SSA - എസ്.എസ്.എ. പദ്ധതിക്കുള്ള വിഹിതം </v>
      </c>
      <c r="G261">
        <f>IF(OR(B261&lt;1, B261=""),0,1)</f>
        <v>1</v>
      </c>
    </row>
    <row r="262">
      <c r="B262">
        <v>2531012</v>
      </c>
      <c r="C262" t="str">
        <v>Payments to IKM-ഐ.കെ.എംനുള്ള പണം നല്‍കല്‍</v>
      </c>
      <c r="D262">
        <v>1038073</v>
      </c>
      <c r="E262">
        <v>125000</v>
      </c>
      <c r="F262">
        <v>150000</v>
      </c>
      <c r="G262">
        <f>IF(OR(B262&lt;1, B262=""),0,1)</f>
        <v>1</v>
      </c>
    </row>
    <row r="263">
      <c r="B263">
        <v>2531013</v>
      </c>
      <c r="C263" t="str">
        <v>Payments to KILA-കിലക്കുള്ള പണം നല്‍കല്‍</v>
      </c>
      <c r="G263">
        <f>IF(OR(B263&lt;1, B263=""),0,1)</f>
        <v>1</v>
      </c>
    </row>
    <row r="264">
      <c r="B264">
        <v>2531014</v>
      </c>
      <c r="C264" t="str">
        <v>Payments to Drinking Water-കുടിവെള്ളത്തിനുള്ള  പണം നല്‍കല്‍</v>
      </c>
      <c r="G264">
        <f>IF(OR(B264&lt;1, B264=""),0,1)</f>
        <v>1</v>
      </c>
    </row>
    <row r="265">
      <c r="G265">
        <f>IF(OR(B265&lt;1, B265=""),0,1)</f>
        <v>0</v>
      </c>
    </row>
    <row r="266">
      <c r="G266">
        <f>IF(OR(B266&lt;1, B266=""),0,1)</f>
        <v>0</v>
      </c>
    </row>
    <row r="267">
      <c r="G267">
        <f>IF(OR(B267&lt;1, B267=""),0,1)</f>
        <v>0</v>
      </c>
    </row>
    <row r="268">
      <c r="G268">
        <f>IF(OR(B268&lt;1, B268=""),0,1)</f>
        <v>0</v>
      </c>
    </row>
    <row r="269">
      <c r="B269">
        <v>253</v>
      </c>
      <c r="C269" t="str">
        <v>Total-Projects not included in Sector Division</v>
      </c>
      <c r="D269">
        <f>SUMIF(  $G251:$G268,1,D251:D268)</f>
        <v>1038073</v>
      </c>
      <c r="E269">
        <f>SUMIF(  $G251:$G268,1,E251:E268)</f>
        <v>125000</v>
      </c>
      <c r="F269">
        <f>SUMIF(  $G251:$G268,1,F251:F268)</f>
        <v>150000</v>
      </c>
      <c r="G269">
        <f>IF(OR(B269&lt;1, B269=""),0,1)</f>
        <v>1</v>
      </c>
    </row>
    <row r="270">
      <c r="B270" t="str">
        <v>255 - Maintenance Projects</v>
      </c>
      <c r="G270">
        <f>IF(OR(B270&lt;1, B270=""),0,1)</f>
        <v>1</v>
      </c>
    </row>
    <row r="271">
      <c r="B271">
        <v>2551001</v>
      </c>
      <c r="C271" t="str">
        <v xml:space="preserve">Maintenance Projects - Road Assets-റോഡ്‌ ആസ്തികള്‍ക്കുള്ള മെയിന്റനന്‍സ് പ്രോജക്ടുകള്‍ </v>
      </c>
      <c r="E271">
        <v>0</v>
      </c>
      <c r="G271">
        <f>IF(OR(B271&lt;1, B271=""),0,1)</f>
        <v>1</v>
      </c>
    </row>
    <row r="272">
      <c r="B272">
        <v>2552001</v>
      </c>
      <c r="C272" t="str">
        <v xml:space="preserve">Maintenance Projects - Non Road Assets- Transferred Institutions - Agriculture- റോഡ്‌ ഇതര  ആസ്തികള്‍ക്കുള്ള മെയിന്റനന്‍സ് പ്രോജക്ടുകള്‍ -കൃഷി </v>
      </c>
      <c r="G272">
        <f>IF(OR(B272&lt;1, B272=""),0,1)</f>
        <v>1</v>
      </c>
    </row>
    <row r="273">
      <c r="B273">
        <v>2552002</v>
      </c>
      <c r="C273" t="str">
        <v xml:space="preserve">Maintenance Projects - Non Road Assets- Transferred Institutions - Animal Husbandry-റോഡ്‌ ഇതര  ആസ്തികള്‍ക്കുള്ള മെയിന്റനന്‍സ് പ്രോജക്ടുകള്‍ -മൃഗ സംരക്ഷണം </v>
      </c>
      <c r="G273">
        <f>IF(OR(B273&lt;1, B273=""),0,1)</f>
        <v>1</v>
      </c>
    </row>
    <row r="274">
      <c r="B274">
        <v>2552003</v>
      </c>
      <c r="C274" t="str">
        <v xml:space="preserve">Maintenance Projects - Non Road Assets- Transferred Institutions - Fisheries-റോഡ്‌ ഇതര  ആസ്തികള്‍ക്കുള്ള മെയിന്റനന്‍സ് പ്രോജക്ടുകള്‍ -മത്സ്യ കൃഷി </v>
      </c>
      <c r="G274">
        <f>IF(OR(B274&lt;1, B274=""),0,1)</f>
        <v>1</v>
      </c>
    </row>
    <row r="275">
      <c r="B275">
        <v>2552004</v>
      </c>
      <c r="C275" t="str">
        <v xml:space="preserve">Maintenance Projects - Non Road Assets- Transferred Institutions - Industries-റോഡ്‌ ഇതര  ആസ്തികള്‍ക്കുള്ള മെയിന്റനന്‍സ് പ്രോജക്ടുകള്‍ -വ്യവസായം </v>
      </c>
      <c r="G275">
        <f>IF(OR(B275&lt;1, B275=""),0,1)</f>
        <v>1</v>
      </c>
    </row>
    <row r="276">
      <c r="B276">
        <v>2552005</v>
      </c>
      <c r="C276" t="str">
        <v>Maintenance Projects - Non Road Assets- Transferred Institutions - Social Welfare-റോഡ്‌ ഇതര  ആസ്തികള്‍ക്കുള്ള മെയിന്റനന്‍സ് പ്രോജക്ടുകള്‍ സാമൂഹ്യ ക്ഷേമം</v>
      </c>
      <c r="G276">
        <f>IF(OR(B276&lt;1, B276=""),0,1)</f>
        <v>1</v>
      </c>
    </row>
    <row r="277">
      <c r="B277">
        <v>2552006</v>
      </c>
      <c r="C277" t="str">
        <v xml:space="preserve">Maintenance Projects - Non Road Assets- Transferred Institutions -Allopathy (Hospitals/Dispensaries) റോഡ്‌ ഇതര  ആസ്തികള്‍ക്കുള്ള മെയിന്റനന്‍സ് പ്രോജക്ടുകള്‍ -ആശുപത്രി/ഡിസ്പന്സറി -അലോപ്പതി </v>
      </c>
      <c r="G277">
        <f>IF(OR(B277&lt;1, B277=""),0,1)</f>
        <v>1</v>
      </c>
    </row>
    <row r="278">
      <c r="B278">
        <v>2552007</v>
      </c>
      <c r="C278" t="str">
        <v xml:space="preserve">Maintenance Projects - Non Road Assets- Transferred Institutions - Ayurveda (Hospitals/Dispensaries) -റോഡ്‌ ഇതര  ആസ്തികള്‍ക്കുള്ള മെയിന്റനന്‍സ് പ്രോജക്ടുകള്‍ -ആശുപത്രി-ആയുര്‍വേദം </v>
      </c>
      <c r="G278">
        <f>IF(OR(B278&lt;1, B278=""),0,1)</f>
        <v>1</v>
      </c>
    </row>
    <row r="279">
      <c r="B279">
        <v>2552008</v>
      </c>
      <c r="C279" t="str">
        <v xml:space="preserve">Maintenance Projects - Non Road Assets- Transferred Institutions -  Homeopathy  (Hospitals/Dispensaries) -റോഡ്‌ ഇതര  ആസ്തികള്‍ക്കുള്ള മെയിന്റനന്‍സ് പ്രോജക്ടുകള്‍ -ആശുപത്രി-ഹോമിയോപ്പതി  </v>
      </c>
      <c r="G279">
        <f>IF(OR(B279&lt;1, B279=""),0,1)</f>
        <v>1</v>
      </c>
    </row>
    <row r="280">
      <c r="B280">
        <v>2552009</v>
      </c>
      <c r="C280" t="str">
        <v xml:space="preserve">Maintenance Projects - Non Road Assets- Transferred Institutions - Unani (Hospitals/Dispensaries)-റോഡ്‌ ഇതര  ആസ്തികള്‍ക്കുള്ള മെയിന്റനന്‍സ് പ്രോജക്ടുകള്‍ -ആശുപത്രി-യുനാനി </v>
      </c>
      <c r="G280">
        <f>IF(OR(B280&lt;1, B280=""),0,1)</f>
        <v>1</v>
      </c>
    </row>
    <row r="281">
      <c r="B281">
        <v>2552010</v>
      </c>
      <c r="C281" t="str">
        <v xml:space="preserve">Maintenance Projects - Non Road Assets- Transferred Institutions - Siddha (Hospitals/Dispensaries) -റോഡ്‌ ഇതര  ആസ്തികള്‍ക്കുള്ള മെയിന്റനന്‍സ് പ്രോജക്ടുകള്‍ -ആശുപത്രി-സിദ്ധ </v>
      </c>
      <c r="G281">
        <f>IF(OR(B281&lt;1, B281=""),0,1)</f>
        <v>1</v>
      </c>
    </row>
    <row r="282">
      <c r="B282">
        <v>2552011</v>
      </c>
      <c r="C282" t="str">
        <v xml:space="preserve">Maintenance Projects - Non Road Assets- Transferred Institutions - General Education-റോഡ്‌ ഇതര  ആസ്തികള്‍ക്കുള്ള മെയിന്റനന്‍സ് പ്രോജക്ടുകള്‍ -പൊതു വിദ്യാഭ്യാസം </v>
      </c>
      <c r="G282">
        <f>IF(OR(B282&lt;1, B282=""),0,1)</f>
        <v>1</v>
      </c>
    </row>
    <row r="283">
      <c r="B283">
        <v>2552012</v>
      </c>
      <c r="C283" t="str">
        <v xml:space="preserve">Maintenance Projects - Non Road Assets- Transferred Institutions -  Technical Education -റോഡ്‌ ഇതര  ആസ്തികള്‍ക്കുള്ള മെയിന്റനന്‍സ് പ്രോജക്ടുകള്‍ - സാങ്കേതിക വിദ്യാഭ്യാസം </v>
      </c>
      <c r="G283">
        <f>IF(OR(B283&lt;1, B283=""),0,1)</f>
        <v>1</v>
      </c>
    </row>
    <row r="284">
      <c r="B284">
        <v>2552013</v>
      </c>
      <c r="C284" t="str">
        <v xml:space="preserve">Maintenance Projects - Non Road Assets- Transferred Institutions - Development of Scheduled Castes--റോഡ്‌ ഇതര  ആസ്തികള്‍ക്കുള്ള മെയിന്റനന്‍സ് പ്രോജക്ടുകള്‍ -പട്ടിക ജാതി വികസനം </v>
      </c>
      <c r="G284">
        <f>IF(OR(B284&lt;1, B284=""),0,1)</f>
        <v>1</v>
      </c>
    </row>
    <row r="285">
      <c r="B285">
        <v>2552014</v>
      </c>
      <c r="C285" t="str">
        <v xml:space="preserve">Maintenance Projects - Non Road Assets- Transferred Institutions - Development of Scheduled Tribes--റോഡ്‌ ഇതര  ആസ്തികള്‍ക്കുള്ള മെയിന്റനന്‍സ് പ്രോജക്ടുകള്‍ -പട്ടിക വര്‍ഗ  വികസനം </v>
      </c>
      <c r="G285">
        <f>IF(OR(B285&lt;1, B285=""),0,1)</f>
        <v>1</v>
      </c>
    </row>
    <row r="286">
      <c r="B286">
        <v>2552015</v>
      </c>
      <c r="C286" t="str">
        <v xml:space="preserve">Maintenance Projects - Non Road Assets- Transferred Institutions - Tailoring and Garment Making Training Centre--റോഡ്‌ ഇതര  ആസ്തികള്‍ക്കുള്ള മെയിന്റനന്‍സ് പ്രോജക്ടുകള്‍ -വസ്ത്ര നിര്‍മാണം </v>
      </c>
      <c r="G286">
        <f>IF(OR(B286&lt;1, B286=""),0,1)</f>
        <v>1</v>
      </c>
    </row>
    <row r="287">
      <c r="B287">
        <v>2552016</v>
      </c>
      <c r="C287" t="str">
        <v xml:space="preserve">Maintenance Projects - Non Road Assets- Transferred Institutions - Others--റോഡ്‌ ഇതര  ആസ്തികള്‍ക്കുള്ള മെയിന്റനന്‍സ് പ്രോജക്ടുകള്‍ -മറ്റ് ഘടക സ്ഥാപനങ്ങള്‍ </v>
      </c>
      <c r="G287">
        <f>IF(OR(B287&lt;1, B287=""),0,1)</f>
        <v>1</v>
      </c>
    </row>
    <row r="288">
      <c r="B288">
        <v>2552017</v>
      </c>
      <c r="C288" t="str">
        <v xml:space="preserve">Maintenance Projects - Non Road Assets- Other Transferred Assets--റോഡ്‌ ഇതര  ആസ്തികള്‍ക്കുള്ള മെയിന്റനന്‍സ് പ്രോജക്ടുകള്‍ -മറ്റ് ആസ്തികള്‍ </v>
      </c>
      <c r="G288">
        <f>IF(OR(B288&lt;1, B288=""),0,1)</f>
        <v>1</v>
      </c>
    </row>
    <row r="289">
      <c r="G289">
        <f>IF(OR(B289&lt;1, B289=""),0,1)</f>
        <v>0</v>
      </c>
    </row>
    <row r="290">
      <c r="G290">
        <f>IF(OR(B290&lt;1, B290=""),0,1)</f>
        <v>0</v>
      </c>
    </row>
    <row r="291">
      <c r="G291">
        <f>IF(OR(B291&lt;1, B291=""),0,1)</f>
        <v>0</v>
      </c>
    </row>
    <row r="292">
      <c r="G292">
        <f>IF(OR(B292&lt;1, B292=""),0,1)</f>
        <v>0</v>
      </c>
    </row>
    <row r="293">
      <c r="G293">
        <f>IF(OR(B293&lt;1, B293=""),0,1)</f>
        <v>0</v>
      </c>
    </row>
    <row r="294">
      <c r="B294">
        <v>255</v>
      </c>
      <c r="C294" t="str">
        <v xml:space="preserve">Total-Maintenance Projects-മെയിന്‍റനന്‍സ് പ്രോജക്ടുകള്‍-ആകെ </v>
      </c>
      <c r="D294">
        <f>SUMIF(  $G271:$G293,1,D271:D293)</f>
        <v>0</v>
      </c>
      <c r="E294">
        <f>SUMIF(  $G271:$G293,1,E271:E293)</f>
        <v>0</v>
      </c>
      <c r="F294">
        <f>SUMIF(  $G271:$G293,1,F271:F293)</f>
        <v>0</v>
      </c>
      <c r="G294">
        <f>IF(OR(B294&lt;1, B294=""),0,1)</f>
        <v>1</v>
      </c>
    </row>
    <row r="295">
      <c r="B295" t="str">
        <v xml:space="preserve">256 - Other Revenue Grants and funds- Revenue Expenses-മറ്റ് റവന്യു ഗ്രാന്‍റുകളും ഫണ്ടുകളും </v>
      </c>
      <c r="G295">
        <f>IF(OR(B295&lt;1, B295=""),0,1)</f>
        <v>1</v>
      </c>
    </row>
    <row r="296">
      <c r="B296">
        <v>2561001</v>
      </c>
      <c r="C296" t="str">
        <v>Other Revenue Grants and funds- Revenue Expenses-മറ്റ് റവന്യു ഗ്രാന്റുകളും ഫണ്ടുകളും</v>
      </c>
      <c r="G296">
        <f>IF(OR(B296&lt;1, B296=""),0,1)</f>
        <v>1</v>
      </c>
    </row>
    <row r="297">
      <c r="G297">
        <f>IF(OR(B297&lt;1, B297=""),0,1)</f>
        <v>0</v>
      </c>
    </row>
    <row r="298">
      <c r="G298">
        <f>IF(OR(B298&lt;1, B298=""),0,1)</f>
        <v>0</v>
      </c>
    </row>
    <row r="299">
      <c r="G299">
        <f>IF(OR(B299&lt;1, B299=""),0,1)</f>
        <v>0</v>
      </c>
    </row>
    <row r="300">
      <c r="G300">
        <f>IF(OR(B300&lt;1, B300=""),0,1)</f>
        <v>0</v>
      </c>
    </row>
    <row r="301">
      <c r="G301">
        <f>IF(OR(B301&lt;1, B301=""),0,1)</f>
        <v>0</v>
      </c>
    </row>
    <row r="302">
      <c r="G302">
        <f>IF(OR(B302&lt;1, B302=""),0,1)</f>
        <v>0</v>
      </c>
    </row>
    <row r="303">
      <c r="G303">
        <f>IF(OR(B303&lt;1, B303=""),0,1)</f>
        <v>0</v>
      </c>
    </row>
    <row r="304">
      <c r="G304">
        <f>IF(OR(B304&lt;1, B304=""),0,1)</f>
        <v>0</v>
      </c>
    </row>
    <row r="305">
      <c r="B305">
        <v>256</v>
      </c>
      <c r="C305" t="str">
        <v xml:space="preserve">Other Revenue Grants and funds- Revenue Expenses-Total-മറ്റ് റവന്യു ഗ്രാന്‍റുകളും ഫണ്ടുകളും -ആകെ </v>
      </c>
      <c r="D305">
        <f>SUMIF(  $G296:$G304,1,D296:D304)</f>
        <v>0</v>
      </c>
      <c r="E305">
        <f>SUMIF(  $G296:$G304,1,E296:E304)</f>
        <v>0</v>
      </c>
      <c r="F305">
        <f>SUMIF(  $G296:$G304,1,F296:F304)</f>
        <v>0</v>
      </c>
      <c r="G305">
        <f>IF(OR(B305&lt;1, B305=""),0,1)</f>
        <v>1</v>
      </c>
    </row>
    <row r="306">
      <c r="B306" t="str">
        <v xml:space="preserve">260 - Grants, Contributions and Compensations from Own Fund </v>
      </c>
      <c r="G306">
        <f>IF(OR(B306&lt;1, B306=""),0,1)</f>
        <v>1</v>
      </c>
    </row>
    <row r="307">
      <c r="B307">
        <v>2601001</v>
      </c>
      <c r="C307" t="str">
        <v>Grants, Contributions and Compensations from Own Fund- Grants</v>
      </c>
      <c r="G307">
        <f>IF(OR(B307&lt;1, B307=""),0,1)</f>
        <v>1</v>
      </c>
    </row>
    <row r="308">
      <c r="B308">
        <v>2602001</v>
      </c>
      <c r="C308" t="str">
        <v>Grants, Contributions and Compensations from Own Fund- Contributions</v>
      </c>
      <c r="G308">
        <f>IF(OR(B308&lt;1, B308=""),0,1)</f>
        <v>1</v>
      </c>
    </row>
    <row r="309">
      <c r="B309">
        <v>2603001</v>
      </c>
      <c r="C309" t="str">
        <v>Grants, Contributions and Compensations from Own Fund-  Compensations</v>
      </c>
      <c r="G309">
        <f>IF(OR(B309&lt;1, B309=""),0,1)</f>
        <v>1</v>
      </c>
    </row>
    <row r="310">
      <c r="G310">
        <f>IF(OR(B310&lt;1, B310=""),0,1)</f>
        <v>0</v>
      </c>
    </row>
    <row r="311">
      <c r="G311">
        <f>IF(OR(B311&lt;1, B311=""),0,1)</f>
        <v>0</v>
      </c>
    </row>
    <row r="312">
      <c r="G312">
        <f>IF(OR(B312&lt;1, B312=""),0,1)</f>
        <v>0</v>
      </c>
    </row>
    <row r="313">
      <c r="G313">
        <f>IF(OR(B313&lt;1, B313=""),0,1)</f>
        <v>0</v>
      </c>
    </row>
    <row r="314">
      <c r="G314">
        <f>IF(OR(B314&lt;1, B314=""),0,1)</f>
        <v>0</v>
      </c>
    </row>
    <row r="315">
      <c r="G315">
        <f>IF(OR(B315&lt;1, B315=""),0,1)</f>
        <v>0</v>
      </c>
    </row>
    <row r="316">
      <c r="B316">
        <v>260</v>
      </c>
      <c r="C316" t="str">
        <v xml:space="preserve">Grants, Contributions and Compensations from Own Fund-total </v>
      </c>
      <c r="D316">
        <f>SUMIF(  $G307:$G315,1,D307:D315)</f>
        <v>0</v>
      </c>
      <c r="E316">
        <f>SUMIF(  $G307:$G315,1,E307:E315)</f>
        <v>0</v>
      </c>
      <c r="F316">
        <f>SUMIF(  $G307:$G315,1,F307:F315)</f>
        <v>0</v>
      </c>
    </row>
    <row r="317">
      <c r="C317" t="str">
        <v xml:space="preserve">Total-Revenue Expenditure-PLAN-പ്ലാന്‍ റവന്യു ചെലവുകള്‍ ആകെ </v>
      </c>
      <c r="D317">
        <f>SUM( D316,D305,D294,D269,D249,D210,D110)</f>
        <v>102834870</v>
      </c>
      <c r="E317">
        <f>SUM( E316,E305,E294,E269,E249,E210,E110)</f>
        <v>175879678</v>
      </c>
      <c r="F317">
        <f>SUM( F316,F305,F294,F269,F249,F210,F110)</f>
        <v>186870394</v>
      </c>
    </row>
  </sheetData>
  <mergeCells count="11">
    <mergeCell ref="B295:F295"/>
    <mergeCell ref="B270:F270"/>
    <mergeCell ref="B250:F250"/>
    <mergeCell ref="B211:F211"/>
    <mergeCell ref="B306:F306"/>
    <mergeCell ref="B111:F111"/>
    <mergeCell ref="B1:F1"/>
    <mergeCell ref="B2:F2"/>
    <mergeCell ref="B4:F4"/>
    <mergeCell ref="B5:F5"/>
    <mergeCell ref="B7:F7"/>
  </mergeCells>
  <pageMargins left="0.7" right="0.7" top="0.5" bottom="0.56" header="0.3" footer="0.3"/>
  <ignoredErrors>
    <ignoredError numberStoredAsText="1" sqref="B2:G317"/>
  </ignoredErrors>
</worksheet>
</file>

<file path=xl/worksheets/sheet28.xml><?xml version="1.0" encoding="utf-8"?>
<worksheet xmlns="http://schemas.openxmlformats.org/spreadsheetml/2006/main" xmlns:r="http://schemas.openxmlformats.org/officeDocument/2006/relationships">
  <dimension ref="B2:G11"/>
  <sheetViews>
    <sheetView workbookViewId="0" rightToLeft="0"/>
  </sheetViews>
  <sheetData>
    <row r="2">
      <c r="B2" t="str">
        <v>ഏതെങ്കിലും വരി ബജറ്റ് പ്രിന്‍റില്‍നിന്നും ഒഴിവാക്കുന്നതിന് അതിനു നേരെയുള്ള ഡീറ്റെയില്‍ഡ് ഹെഡ് കോഡ് ഡിലിറ്റ് ചെയ്താല്‍ മതിയാകും. ബജറ്റ് ടു പ്രിന്‍റില്‍ വലതുവശത്തുള്ള Hide/Show ഫില്‍ട്ടര്‍ ഉപയോഗിക്കണം. Detailed Head Code ചേര്‍ക്കാത്ത ഇനങ്ങളുടെ തുക ബജറ്റില്‍ ഉള്‍പ്പെടുന്നതല്ല.</v>
      </c>
    </row>
    <row r="4">
      <c r="B4" t="str">
        <f>Master!$C$8 &amp; " Budget for the Financial Year " &amp;Master!$D$12 &amp; Master!$E$12</f>
        <v>Karassery Grama Panchayath Budget for the Financial Year 2025-2026</v>
      </c>
    </row>
    <row r="5">
      <c r="B5" t="str">
        <v>BS-10- Revenue Expenditure-B FUND &amp; STATE SPONSORED SCHEMES -(നോണ്‍-പ്ലാന്‍ റവന്യു  ചെലവുകള്‍ക്ക്‌ വേണ്ടിയുള്ള വകയിരുത്തലുകള്‍)</v>
      </c>
    </row>
    <row r="6" xml:space="preserve">
      <c r="B6" t="str">
        <v>DETAILED HEAD CODE</v>
      </c>
      <c r="C6" t="str">
        <v>PARTICULARS (ഇനവിവരം)</v>
      </c>
      <c r="D6" t="str" xml:space="preserve">
        <f>"Actuals for the year "   &amp; Master!$H$17 &amp; CHAR(10)&amp; "(കണക്ക് " &amp; Master!$H$17&amp; ")"</f>
        <v xml:space="preserve">Actuals for the year 2023-2024
(കണക്ക് 2023-2024)</v>
      </c>
      <c r="E6" t="str" xml:space="preserve">
        <f>"Budget  for the  year (including all revisions) " &amp;Master!$H$16 &amp; CHAR(10) &amp; "(പരിഷ്കരിച്ച ബജറ്റ്  "&amp; Master!$H$16&amp;")"</f>
        <v xml:space="preserve">Budget  for the  year (including all revisions) 2024-2025
(പരിഷ്കരിച്ച ബജറ്റ്  2024-2025)</v>
      </c>
      <c r="F6" t="str" xml:space="preserve">
        <f>"Budget for the Year" &amp; Master!$H$15 &amp; CHAR(10) &amp; " (ബജറ്റ്-" &amp;Master!$H$15 &amp; ")"</f>
        <v xml:space="preserve">Budget for the Year2025-2026
 (ബജറ്റ്-2025-2026)</v>
      </c>
    </row>
    <row r="7">
      <c r="B7">
        <v>2541001</v>
      </c>
      <c r="C7" t="str">
        <v xml:space="preserve">Expenditures of Transferred Institutions (not included under Decentralised Plan Programme)-ഘടക സ്ഥാപനങ്ങള്‍ക്ക് വേണ്ടിയുള്ള നോണ്‍ പ്ലാന്‍ ചെലവുകള്‍ </v>
      </c>
      <c r="D7">
        <v>46236000</v>
      </c>
      <c r="E7">
        <v>60000000</v>
      </c>
      <c r="F7">
        <v>70000000</v>
      </c>
      <c r="G7">
        <f>IF(OR(B7&lt;1, B7=""),0,1)</f>
        <v>1</v>
      </c>
    </row>
    <row r="8">
      <c r="B8">
        <v>2542001</v>
      </c>
      <c r="C8" t="str">
        <v xml:space="preserve">State Sponsored Schemes (not included under Decentralised Plan Programme)-സംസ്ഥാന ആവിഷ്കൃത പദ്ധതികള്‍ക്കുള്ള നോണ്‍ പ്ലാന്‍ ചെലവുകള്‍ </v>
      </c>
      <c r="G8">
        <f>IF(OR(B8&lt;1, B8=""),0,1)</f>
        <v>1</v>
      </c>
    </row>
    <row r="9">
      <c r="G9">
        <f>IF(OR(B9&lt;1, B9=""),0,1)</f>
        <v>0</v>
      </c>
    </row>
    <row r="10">
      <c r="G10">
        <f>IF(OR(B10&lt;1, B10=""),0,1)</f>
        <v>0</v>
      </c>
    </row>
    <row r="11">
      <c r="B11">
        <v>254</v>
      </c>
      <c r="C11" t="str">
        <v>Total-Expenditures of Transferred Institutions (not included under Decentralised Plan Programme)</v>
      </c>
      <c r="D11">
        <f>SUMIF(  $G7:$G10,1,D7:D10)</f>
        <v>46236000</v>
      </c>
      <c r="E11">
        <f>SUMIF(  $G7:$G10,1,E7:E10)</f>
        <v>60000000</v>
      </c>
      <c r="F11">
        <f>SUMIF(  $G7:$G10,1,F7:F10)</f>
        <v>70000000</v>
      </c>
    </row>
  </sheetData>
  <mergeCells count="4">
    <mergeCell ref="B1:F1"/>
    <mergeCell ref="B2:F2"/>
    <mergeCell ref="B4:F4"/>
    <mergeCell ref="B5:F5"/>
  </mergeCells>
  <pageMargins left="0.7" right="0.6" top="0.58" bottom="0.61" header="0.3" footer="0.3"/>
  <ignoredErrors>
    <ignoredError numberStoredAsText="1" sqref="B2:G11"/>
  </ignoredErrors>
</worksheet>
</file>

<file path=xl/worksheets/sheet29.xml><?xml version="1.0" encoding="utf-8"?>
<worksheet xmlns="http://schemas.openxmlformats.org/spreadsheetml/2006/main" xmlns:r="http://schemas.openxmlformats.org/officeDocument/2006/relationships">
  <dimension ref="B2:G20"/>
  <sheetViews>
    <sheetView workbookViewId="0" rightToLeft="0"/>
  </sheetViews>
  <sheetData>
    <row r="2">
      <c r="B2" t="str">
        <v>ഏതെങ്കിലും വരി ബജറ്റ് പ്രിന്‍റില്‍നിന്നും ഒഴിവാക്കുന്നതിന് അതിനു നേരെയുള്ള ഡീറ്റെയില്‍ഡ് ഹെഡ് കോഡ് ഡിലിറ്റ് ചെയ്താല്‍ മതിയാകും. ബജറ്റ് ടു പ്രിന്‍റില്‍ വലതുവശത്തുള്ള Hide/Show ഫില്‍ട്ടര്‍ ഉപയോഗിക്കണം. Detailed Head Code ചേര്‍ക്കാത്ത ഇനങ്ങളുടെ തുക ബജറ്റില്‍ ഉള്‍പ്പെടുന്നതല്ല.</v>
      </c>
    </row>
    <row r="4">
      <c r="B4" t="str">
        <f>Master!$C$8 &amp; " Budget for the Financial Year " &amp;Master!$D$12 &amp; Master!$E$12</f>
        <v>Karassery Grama Panchayath Budget for the Financial Year 2025-2026</v>
      </c>
    </row>
    <row r="5">
      <c r="B5" t="str">
        <v xml:space="preserve"> BS-11CAPITAL EXPENDITURE - LOAN REPAYMENTS -  (വായ്പ തിരിച്ചടവിനു  വേണ്ടിയുള്ള വകയിരുത്തലുകള്‍)</v>
      </c>
    </row>
    <row r="6" xml:space="preserve">
      <c r="B6" t="str">
        <v>DETAILED HEAD CODE</v>
      </c>
      <c r="C6" t="str">
        <v>PARTICULARS (ഇനവിവരം)</v>
      </c>
      <c r="D6" t="str" xml:space="preserve">
        <f>"Actuals for the year "   &amp; Master!$H$17 &amp; CHAR(10)&amp; "(കണക്ക് " &amp; Master!$H$17&amp; ")"</f>
        <v xml:space="preserve">Actuals for the year 2023-2024
(കണക്ക് 2023-2024)</v>
      </c>
      <c r="E6" t="str" xml:space="preserve">
        <f>"Budget  for the  year (including all revisions) " &amp;Master!$H$16 &amp; CHAR(10) &amp; "(പരിഷ്കരിച്ച ബജറ്റ്  "&amp; Master!$H$16&amp;")"</f>
        <v xml:space="preserve">Budget  for the  year (including all revisions) 2024-2025
(പരിഷ്കരിച്ച ബജറ്റ്  2024-2025)</v>
      </c>
      <c r="F6" t="str" xml:space="preserve">
        <f>"Budget for the Year" &amp; Master!$H$15 &amp; CHAR(10) &amp; " (ബജറ്റ്-" &amp;Master!$H$15 &amp; ")"</f>
        <v xml:space="preserve">Budget for the Year2025-2026
 (ബജറ്റ്-2025-2026)</v>
      </c>
    </row>
    <row r="7">
      <c r="B7">
        <v>3301001</v>
      </c>
      <c r="C7" t="str">
        <v>loans from Central Government- കേന്ദ്ര സര്‍ക്കാരില്‍ നിന്നുള്ള വായ്പ</v>
      </c>
      <c r="G7">
        <f>IF(OR(B7&lt;1, B7=""),0,1)</f>
        <v>1</v>
      </c>
    </row>
    <row r="8">
      <c r="B8">
        <v>3302001</v>
      </c>
      <c r="C8" t="str">
        <v>loans from State Government-സംസ്ഥാന സര്‍ക്കാരില്‍ നിന്നുള്ള വായ്പ</v>
      </c>
      <c r="G8">
        <f>IF(OR(B8&lt;1, B8=""),0,1)</f>
        <v>1</v>
      </c>
    </row>
    <row r="9">
      <c r="B9">
        <v>3303001</v>
      </c>
      <c r="C9" t="str">
        <v>loans from Government Bodies and Associations-സര്‍ക്കാര്‍ സ്ഥാപനങ്ങളില്‍ നിന്നും സംഘടനകളില്‍ നിന്നുമുള്ള വായ്പ</v>
      </c>
      <c r="G9">
        <f>IF(OR(B9&lt;1, B9=""),0,1)</f>
        <v>1</v>
      </c>
    </row>
    <row r="10">
      <c r="B10">
        <v>3304001</v>
      </c>
      <c r="C10" t="str">
        <v xml:space="preserve">loans from International Agencies-അന്തര്‍ദേശീയ സ്ഥാപനങ്ങളില്‍ നിന്നുമുള്ള വായ്പ </v>
      </c>
      <c r="G10">
        <f>IF(OR(B10&lt;1, B10=""),0,1)</f>
        <v>1</v>
      </c>
    </row>
    <row r="11">
      <c r="B11">
        <v>3305001</v>
      </c>
      <c r="C11" t="str">
        <v>loans from Banks &amp; Other Financial Institutions-ബാങ്കുകളില്‍ നിന്നും മറ്റ് ബാങ്കിംഗ്  സ്ഥാപനങ്ങളില്‍ നിന്നുമുള്ള വായ്പ</v>
      </c>
      <c r="D11">
        <v>2331817</v>
      </c>
      <c r="E11">
        <v>2400000</v>
      </c>
      <c r="F11">
        <v>2400000</v>
      </c>
      <c r="G11">
        <f>IF(OR(B11&lt;1, B11=""),0,1)</f>
        <v>1</v>
      </c>
    </row>
    <row r="12">
      <c r="B12">
        <v>3305002</v>
      </c>
      <c r="C12" t="str">
        <v>loans - Loan from Financial Institutions-മറ്റ് ധനകാര്യ സ്ഥാപനങ്ങളില്‍ നിന്നുമുള്ള വായ്പ</v>
      </c>
      <c r="G12">
        <f>IF(OR(B12&lt;1, B12=""),0,1)</f>
        <v>1</v>
      </c>
    </row>
    <row r="13">
      <c r="B13">
        <v>3306001</v>
      </c>
      <c r="C13" t="str">
        <v>loans -Other Term Loans-മറ്റ് ടേം ലോണുകള്‍</v>
      </c>
      <c r="G13">
        <f>IF(OR(B13&lt;1, B13=""),0,1)</f>
        <v>1</v>
      </c>
    </row>
    <row r="14">
      <c r="B14">
        <v>3307001</v>
      </c>
      <c r="C14" t="str">
        <v>loans - Bonds &amp; Debentures-ബോണ്ടുകളുടെയും ,ഡിബഞ്ചറുകളുടെയും ഈടിന്മേലുള്ള വായ്പകള്‍</v>
      </c>
      <c r="G14">
        <f>IF(OR(B14&lt;1, B14=""),0,1)</f>
        <v>1</v>
      </c>
    </row>
    <row r="15">
      <c r="B15">
        <v>3308001</v>
      </c>
      <c r="C15" t="str">
        <v>loans -Other Loans-മറ്റ് വായ്പകള്‍</v>
      </c>
      <c r="G15">
        <f>IF(OR(B15&lt;1, B15=""),0,1)</f>
        <v>1</v>
      </c>
    </row>
    <row r="16">
      <c r="G16">
        <f>IF(OR(B16&lt;1, B16=""),0,1)</f>
        <v>0</v>
      </c>
    </row>
    <row r="17">
      <c r="G17">
        <f>IF(OR(B17&lt;1, B17=""),0,1)</f>
        <v>0</v>
      </c>
    </row>
    <row r="18">
      <c r="G18">
        <f>IF(OR(B18&lt;1, B18=""),0,1)</f>
        <v>0</v>
      </c>
    </row>
    <row r="19">
      <c r="G19">
        <f>IF(OR(B19&lt;1, B19=""),0,1)</f>
        <v>0</v>
      </c>
    </row>
    <row r="20">
      <c r="B20">
        <v>330</v>
      </c>
      <c r="C20" t="str">
        <v xml:space="preserve">Total-Loan Repayments-ആകെ വായ്പ തിരിച്ചടവ് </v>
      </c>
      <c r="D20">
        <f>SUMIF(  $G7:$G19,1,D7:D19)</f>
        <v>2331817</v>
      </c>
      <c r="E20">
        <f>SUMIF(  $G7:$G19,1,E7:E19)</f>
        <v>2400000</v>
      </c>
      <c r="F20">
        <f>SUMIF(  $G7:$G19,1,F7:F19)</f>
        <v>2400000</v>
      </c>
    </row>
  </sheetData>
  <mergeCells count="4">
    <mergeCell ref="B1:F1"/>
    <mergeCell ref="B2:F2"/>
    <mergeCell ref="B4:F4"/>
    <mergeCell ref="B5:F5"/>
  </mergeCells>
  <pageMargins left="0.7" right="0.7" top="0.49" bottom="0.46" header="0.3" footer="0.3"/>
  <ignoredErrors>
    <ignoredError numberStoredAsText="1" sqref="B2:G20"/>
  </ignoredErrors>
</worksheet>
</file>

<file path=xl/worksheets/sheet30.xml><?xml version="1.0" encoding="utf-8"?>
<worksheet xmlns="http://schemas.openxmlformats.org/spreadsheetml/2006/main" xmlns:r="http://schemas.openxmlformats.org/officeDocument/2006/relationships">
  <dimension ref="B2:G24"/>
  <sheetViews>
    <sheetView workbookViewId="0" rightToLeft="0"/>
  </sheetViews>
  <sheetData>
    <row r="2">
      <c r="B2" t="str">
        <v>ഏതെങ്കിലും വരി ബജറ്റ് പ്രിന്‍റില്‍നിന്നും ഒഴിവാക്കുന്നതിന് അതിനു നേരെയുള്ള ഡീറ്റെയില്‍ഡ് ഹെഡ് കോഡ് ഡിലിറ്റ് ചെയ്താല്‍ മതിയാകും. ബജറ്റ് ടു പ്രിന്‍റില്‍ വലതുവശത്തുള്ള Hide/Show ഫില്‍ട്ടര്‍ ഉപയോഗിക്കണം. Detailed Head Code ചേര്‍ക്കാത്ത ഇനങ്ങളുടെ തുക ബജറ്റില്‍ ഉള്‍പ്പെടുന്നതല്ല.</v>
      </c>
    </row>
    <row r="4">
      <c r="B4" t="str">
        <f>Master!$C$8 &amp; " Budget for the Financial Year " &amp;Master!$D$12 &amp; Master!$E$12</f>
        <v>Karassery Grama Panchayath Budget for the Financial Year 2025-2026</v>
      </c>
    </row>
    <row r="5">
      <c r="B5" t="str">
        <v>BS-12- CAPITAL EXPENDITURE - OTHER THAN LOAN REPAYMENTS -  ( മൂലധന ചെലവുകള്‍ക്ക്‌ വേണ്ടിയുള്ള വകയിരുത്തലുകള്‍)</v>
      </c>
    </row>
    <row r="6" xml:space="preserve">
      <c r="B6" t="str">
        <v>DETAILED HEAD CODE</v>
      </c>
      <c r="C6" t="str">
        <v>PARTICULARS (ഇനവിവരം)</v>
      </c>
      <c r="D6" t="str" xml:space="preserve">
        <f>"Actuals for the year "   &amp; Master!$H$17 &amp; CHAR(10)&amp; "(കണക്ക് " &amp; Master!$H$17&amp; ")"</f>
        <v xml:space="preserve">Actuals for the year 2023-2024
(കണക്ക് 2023-2024)</v>
      </c>
      <c r="E6" t="str" xml:space="preserve">
        <f>"Budget  for the  year (including all revisions) " &amp;Master!$H$16 &amp; CHAR(10) &amp; "(പരിഷ്കരിച്ച ബജറ്റ്  "&amp; Master!$H$16&amp;")"</f>
        <v xml:space="preserve">Budget  for the  year (including all revisions) 2024-2025
(പരിഷ്കരിച്ച ബജറ്റ്  2024-2025)</v>
      </c>
      <c r="F6" t="str" xml:space="preserve">
        <f>"Budget for the Year" &amp; Master!$H$15 &amp; CHAR(10) &amp; " (ബജറ്റ്-" &amp;Master!$H$15 &amp; ")"</f>
        <v xml:space="preserve">Budget for the Year2025-2026
 (ബജറ്റ്-2025-2026)</v>
      </c>
    </row>
    <row r="7">
      <c r="B7">
        <v>4101001</v>
      </c>
      <c r="C7" t="str">
        <v>Land( ഭൂമി)</v>
      </c>
      <c r="E7">
        <v>1460300</v>
      </c>
      <c r="G7">
        <f>IF(OR(B7&lt;1, B7=""),0,1)</f>
        <v>1</v>
      </c>
    </row>
    <row r="8">
      <c r="B8">
        <v>4102001</v>
      </c>
      <c r="C8" t="str">
        <v>Buildings(പൊതു കെട്ടിടങ്ങള്‍)</v>
      </c>
      <c r="D8">
        <f>134344+24000+222349+658775+500000+350000+878322+81580+1749120+12700</f>
        <v>4611190</v>
      </c>
      <c r="E8">
        <f>366730+105000+1200000+200000+410000+735966+2010200+230000+420673+230291+942700+2050000+350000+100000+850000</f>
        <v>10201560</v>
      </c>
      <c r="F8">
        <f>2310340+50000000+100000+700000+880000+200000</f>
        <v>54190340</v>
      </c>
      <c r="G8">
        <f>IF(OR(B8&lt;1, B8=""),0,1)</f>
        <v>1</v>
      </c>
    </row>
    <row r="9">
      <c r="B9">
        <v>4103001</v>
      </c>
      <c r="C9" t="str">
        <v>Roads( റോഡുകള്‍)</v>
      </c>
      <c r="D9">
        <f>1503428+3459965+3633426+1306664</f>
        <v>9903483</v>
      </c>
      <c r="E9">
        <f>835000+10000000</f>
        <v>10835000</v>
      </c>
      <c r="F9">
        <v>12500000</v>
      </c>
      <c r="G9">
        <f>IF(OR(B9&lt;1, B9=""),0,1)</f>
        <v>1</v>
      </c>
    </row>
    <row r="10">
      <c r="B10">
        <v>4103002</v>
      </c>
      <c r="C10" t="str">
        <v>Lanes(ഇടവഴികള്‍)</v>
      </c>
      <c r="E10">
        <v>75000</v>
      </c>
      <c r="G10">
        <f>IF(OR(B10&lt;1, B10=""),0,1)</f>
        <v>1</v>
      </c>
    </row>
    <row r="11">
      <c r="B11">
        <v>4103003</v>
      </c>
      <c r="C11" t="str">
        <v>Culverts, Bridges &amp; Other constructions(കലുങ്കുകളും പാലങ്ങളും അനുബന്ധ നിര്‍മിതികളും)</v>
      </c>
      <c r="D11">
        <f>263944+1283935</f>
        <v>1547879</v>
      </c>
      <c r="E11">
        <f>251754</f>
        <v>251754</v>
      </c>
      <c r="F11">
        <v>1500000</v>
      </c>
      <c r="G11">
        <f>IF(OR(B11&lt;1, B11=""),0,1)</f>
        <v>1</v>
      </c>
    </row>
    <row r="12">
      <c r="B12">
        <v>4104001</v>
      </c>
      <c r="C12" t="str">
        <v>Drinking Water - Sources (Open Wells, Bore Wells, Tube Wells, Tanks etc.)(കുടിവെള്ള സ്രോതസ്സുകളും,അനുബന്ധ നിര്‍മിതികളും</v>
      </c>
      <c r="D12">
        <f>51938+374909</f>
        <v>426847</v>
      </c>
      <c r="E12">
        <f>34528+200000+600000+600000+1801111+700000+72655+500000+500000</f>
        <v>5008294</v>
      </c>
      <c r="F12">
        <v>2000000</v>
      </c>
      <c r="G12">
        <f>IF(OR(B12&lt;1, B12=""),0,1)</f>
        <v>1</v>
      </c>
    </row>
    <row r="13">
      <c r="B13">
        <v>4105001</v>
      </c>
      <c r="C13" t="str">
        <v>Irrigation(ജലസേചന സ്രോതസ്സുകളും,അനുബന്ധ നിര്‍മിതികളും</v>
      </c>
      <c r="D13">
        <f>214203+150790</f>
        <v>364993</v>
      </c>
      <c r="G13">
        <f>IF(OR(B13&lt;1, B13=""),0,1)</f>
        <v>1</v>
      </c>
    </row>
    <row r="14">
      <c r="B14">
        <v>4106001</v>
      </c>
      <c r="C14" t="str">
        <v>Electricity(വൈദ്യുതി)</v>
      </c>
      <c r="D14">
        <f>151398+5797</f>
        <v>157195</v>
      </c>
      <c r="E14">
        <f>100000</f>
        <v>100000</v>
      </c>
      <c r="F14">
        <f>2000000+9600</f>
        <v>2009600</v>
      </c>
      <c r="G14">
        <f>IF(OR(B14&lt;1, B14=""),0,1)</f>
        <v>1</v>
      </c>
    </row>
    <row r="15">
      <c r="B15">
        <v>4107001</v>
      </c>
      <c r="C15" t="str">
        <v>Waste Treatment(മാലിന്യ സംസ്കരണം)</v>
      </c>
      <c r="D15">
        <f>216145</f>
        <v>216145</v>
      </c>
      <c r="E15">
        <f>75000+500000</f>
        <v>575000</v>
      </c>
      <c r="F15">
        <f>1000000</f>
        <v>1000000</v>
      </c>
      <c r="G15">
        <f>IF(OR(B15&lt;1, B15=""),0,1)</f>
        <v>1</v>
      </c>
    </row>
    <row r="16">
      <c r="B16">
        <v>4107101</v>
      </c>
      <c r="C16" t="str">
        <v>Movable Assets(ജംഗമ സ്വത്തുകള്‍)</v>
      </c>
      <c r="D16">
        <f>728053+69851+45000+68050</f>
        <v>910954</v>
      </c>
      <c r="E16">
        <f>200000+100000+50000</f>
        <v>350000</v>
      </c>
      <c r="F16">
        <f>50000+50000+20000</f>
        <v>120000</v>
      </c>
      <c r="G16">
        <f>IF(OR(B16&lt;1, B16=""),0,1)</f>
        <v>1</v>
      </c>
    </row>
    <row r="17">
      <c r="B17">
        <v>4108001</v>
      </c>
      <c r="C17" t="str">
        <v>Other Fixed Assets( മറ്റ് സ്ഥിര ആസ്തികള്‍)</v>
      </c>
      <c r="D17">
        <f>54093+61543+167530+26650</f>
        <v>309816</v>
      </c>
      <c r="E17">
        <f>50000+700000+500000+14224+88576+163617</f>
        <v>1516417</v>
      </c>
      <c r="F17">
        <f>100000+50000+150000</f>
        <v>300000</v>
      </c>
      <c r="G17">
        <f>IF(OR(B17&lt;1, B17=""),0,1)</f>
        <v>1</v>
      </c>
    </row>
    <row r="18">
      <c r="G18">
        <f>IF(OR(B18&lt;1, B18=""),0,1)</f>
        <v>0</v>
      </c>
    </row>
    <row r="19">
      <c r="G19">
        <f>IF(OR(B19&lt;1, B19=""),0,1)</f>
        <v>0</v>
      </c>
    </row>
    <row r="20">
      <c r="G20">
        <f>IF(OR(B20&lt;1, B20=""),0,1)</f>
        <v>0</v>
      </c>
    </row>
    <row r="21">
      <c r="G21">
        <f>IF(OR(B21&lt;1, B21=""),0,1)</f>
        <v>0</v>
      </c>
    </row>
    <row r="22">
      <c r="G22">
        <f>IF(OR(B22&lt;1, B22=""),0,1)</f>
        <v>0</v>
      </c>
    </row>
    <row r="23">
      <c r="G23">
        <f>IF(OR(B23&lt;1, B23=""),0,1)</f>
        <v>0</v>
      </c>
    </row>
    <row r="24">
      <c r="B24">
        <v>410</v>
      </c>
      <c r="C24" t="str">
        <v xml:space="preserve">TOTAL CAPITAL EXPENDITURE-ആകെ മൂലധന ചെലവുകള്‍ </v>
      </c>
      <c r="D24">
        <f>SUMIF(  $G7:$G23,1,D7:D23)</f>
        <v>18448502</v>
      </c>
      <c r="E24">
        <f>SUMIF(  $G7:$G23,1,E7:E23)</f>
        <v>30373325</v>
      </c>
      <c r="F24">
        <f>SUMIF(  $G7:$G23,1,F7:F23)</f>
        <v>73619940</v>
      </c>
    </row>
  </sheetData>
  <mergeCells count="4">
    <mergeCell ref="B1:F1"/>
    <mergeCell ref="B2:F2"/>
    <mergeCell ref="B4:F4"/>
    <mergeCell ref="B5:F5"/>
  </mergeCells>
  <pageMargins left="0.7" right="0.62" top="0.47" bottom="0.44" header="0.3" footer="0.3"/>
  <ignoredErrors>
    <ignoredError numberStoredAsText="1" sqref="B2:G24"/>
  </ignoredErrors>
</worksheet>
</file>

<file path=xl/worksheets/sheet31.xml><?xml version="1.0" encoding="utf-8"?>
<worksheet xmlns="http://schemas.openxmlformats.org/spreadsheetml/2006/main" xmlns:r="http://schemas.openxmlformats.org/officeDocument/2006/relationships">
  <dimension ref="B2:F50"/>
  <sheetViews>
    <sheetView workbookViewId="0" rightToLeft="0"/>
  </sheetViews>
  <sheetData>
    <row r="2">
      <c r="B2" t="str">
        <v>ഏതെങ്കിലും വരി ബജറ്റ് പ്രിന്‍റില്‍നിന്നും ഒഴിവാക്കുന്നതിന് അതിനു നേരെയുള്ള ഡീറ്റെയില്‍ഡ് ഹെഡ് കോഡ് ഡിലിറ്റ് ചെയ്താല്‍ മതിയാകും. ബജറ്റ് ടു പ്രിന്‍റില്‍ വലതുവശത്തുള്ള Hide/Show ഫില്‍ട്ടര്‍ ഉപയോഗിക്കണം. Detailed Head Code ചേര്‍ക്കാത്ത ഇനങ്ങളുടെ തുക ബജറ്റില്‍ ഉള്‍പ്പെടുന്നതല്ല.</v>
      </c>
    </row>
    <row r="4">
      <c r="B4" t="str">
        <f>Master!$C$8 &amp; " Budget for the Financial Year " &amp;Master!$D$12 &amp; Master!$E$12</f>
        <v>Karassery Grama Panchayath Budget for the Financial Year 2025-2026</v>
      </c>
    </row>
    <row r="5">
      <c r="B5" t="str">
        <v>BS-13-  RECEIPT AND REFUND  OF DEPOSIT-   (ഡെപോസിറ്റ്‌ വരവും,മടക്കിനല്‍കലും   ‍)</v>
      </c>
    </row>
    <row r="6" xml:space="preserve">
      <c r="B6" t="str">
        <v>DETAILED HEAD CODE</v>
      </c>
      <c r="C6" t="str">
        <v>PARTICULARS (ഇനവിവരം)</v>
      </c>
      <c r="D6" t="str" xml:space="preserve">
        <f>"Budget for the Next Financial Year (Receipts of Deposits) " &amp; CHAR(10) &amp; Master!$H$15 &amp; CHAR(10) &amp; " നിക്ഷേപങ്ങള്‍ സ്വീകരിക്കല്‍"</f>
        <v xml:space="preserve">Budget for the Next Financial Year (Receipts of Deposits) 
2025-2026
 നിക്ഷേപങ്ങള്‍ സ്വീകരിക്കല്‍</v>
      </c>
      <c r="E6" t="str" xml:space="preserve">
        <f>"Budget for the Next Financial Year (Refund of Deposits) " &amp; CHAR(10) &amp; Master!$H$15 &amp; CHAR(10) &amp; " നിക്ഷേപങ്ങള്‍ തിരികെ നല്‍കല്‍"</f>
        <v xml:space="preserve">Budget for the Next Financial Year (Refund of Deposits) 
2025-2026
 നിക്ഷേപങ്ങള്‍ തിരികെ നല്‍കല്‍</v>
      </c>
    </row>
    <row r="7">
      <c r="B7">
        <v>3401001</v>
      </c>
      <c r="C7" t="str">
        <v>Earnest Money Deposit-നിരതദ്രവ്യം</v>
      </c>
      <c r="F7">
        <f>IF(OR(B7&lt;1, B7=""),0,1)</f>
        <v>1</v>
      </c>
    </row>
    <row r="8">
      <c r="B8">
        <v>3401002</v>
      </c>
      <c r="C8" t="str">
        <v xml:space="preserve"> Security Deposit-സെക്യൂരിറ്റി നിക്ഷേപം</v>
      </c>
      <c r="F8">
        <f>IF(OR(B8&lt;1, B8=""),0,1)</f>
        <v>1</v>
      </c>
    </row>
    <row r="9">
      <c r="B9">
        <v>3401003</v>
      </c>
      <c r="C9" t="str">
        <v>Retention-റിടെന്ഷന്‍</v>
      </c>
      <c r="F9">
        <f>IF(OR(B9&lt;1, B9=""),0,1)</f>
        <v>1</v>
      </c>
    </row>
    <row r="10">
      <c r="B10">
        <v>3401099</v>
      </c>
      <c r="C10" t="str">
        <v>Other Deposits-മറ്റ് നിക്ഷേപങ്ങള്‍</v>
      </c>
      <c r="F10">
        <f>IF(OR(B10&lt;1, B10=""),0,1)</f>
        <v>1</v>
      </c>
    </row>
    <row r="11">
      <c r="B11">
        <v>3402001</v>
      </c>
      <c r="C11" t="str">
        <v xml:space="preserve"> Deposits-Revenue-റവന്യു നിക്ഷേപങ്ങള്‍</v>
      </c>
      <c r="F11">
        <f>IF(OR(B11&lt;1, B11=""),0,1)</f>
        <v>1</v>
      </c>
    </row>
    <row r="12">
      <c r="B12">
        <v>3403001</v>
      </c>
      <c r="C12" t="str">
        <v>Deposits Received From Staff-ജീവനക്കാരില്‍ നിന്നുള്ള നിക്ഷേപങ്ങള്‍</v>
      </c>
      <c r="F12">
        <f>IF(OR(B12&lt;1, B12=""),0,1)</f>
        <v>1</v>
      </c>
    </row>
    <row r="13">
      <c r="B13">
        <v>3408001</v>
      </c>
      <c r="C13" t="str">
        <v>Deposit Received from Others-മറ്റുള്ളവരില്‍ നിന്നുള്ള നിക്ഷേപങ്ങള്‍</v>
      </c>
      <c r="F13">
        <f>IF(OR(B13&lt;1, B13=""),0,1)</f>
        <v>1</v>
      </c>
    </row>
    <row r="14">
      <c r="B14">
        <v>3501101</v>
      </c>
      <c r="C14" t="str">
        <v>Employee Liabilities –ജീവനക്കാര്‍ക്ക് നല്‍കാനുള്ള സംഖ്യ</v>
      </c>
      <c r="F14">
        <f>IF(OR(B14&lt;1, B14=""),0,1)</f>
        <v>1</v>
      </c>
    </row>
    <row r="15">
      <c r="B15">
        <v>3502001</v>
      </c>
      <c r="C15" t="str">
        <v xml:space="preserve">Recoveries Payable -റിക്കവറികള്‍  അടവാക്കാനുള്ളത് </v>
      </c>
      <c r="F15">
        <f>IF(OR(B15&lt;1, B15=""),0,1)</f>
        <v>1</v>
      </c>
    </row>
    <row r="16">
      <c r="B16">
        <v>3502002</v>
      </c>
      <c r="C16" t="str">
        <v>Recoveries Payable - Deductions FROM WORK BILLS-വര്‍ക്ക് ബില്ലില്‍ നിന്നുള്ള റിക്കവറികള്‍  അടവാക്കനുള്ളത്</v>
      </c>
      <c r="F16">
        <f>IF(OR(B16&lt;1, B16=""),0,1)</f>
        <v>1</v>
      </c>
    </row>
    <row r="17">
      <c r="B17">
        <v>3503001</v>
      </c>
      <c r="C17" t="str">
        <v>Government and Other Dues Payable-സര്‍ക്കാരിലേക്ക് അടവാക്കാനുള്ള മറ്റ് കുടിശികകള്‍</v>
      </c>
      <c r="F17">
        <f>IF(OR(B17&lt;1, B17=""),0,1)</f>
        <v>1</v>
      </c>
    </row>
    <row r="18">
      <c r="F18">
        <f>IF(OR(B18&lt;1, B18=""),0,1)</f>
        <v>0</v>
      </c>
    </row>
    <row r="19">
      <c r="F19">
        <f>IF(OR(B19&lt;1, B19=""),0,1)</f>
        <v>0</v>
      </c>
    </row>
    <row r="20">
      <c r="F20">
        <f>IF(OR(B20&lt;1, B20=""),0,1)</f>
        <v>0</v>
      </c>
    </row>
    <row r="21">
      <c r="F21">
        <f>IF(OR(B21&lt;1, B21=""),0,1)</f>
        <v>0</v>
      </c>
    </row>
    <row r="22">
      <c r="F22">
        <f>IF(OR(B22&lt;1, B22=""),0,1)</f>
        <v>0</v>
      </c>
    </row>
    <row r="23">
      <c r="F23">
        <f>IF(OR(B23&lt;1, B23=""),0,1)</f>
        <v>0</v>
      </c>
    </row>
    <row r="24">
      <c r="F24">
        <f>IF(OR(B24&lt;1, B24=""),0,1)</f>
        <v>0</v>
      </c>
    </row>
    <row r="25">
      <c r="F25">
        <f>IF(OR(B25&lt;1, B25=""),0,1)</f>
        <v>0</v>
      </c>
    </row>
    <row r="26">
      <c r="F26">
        <f>IF(OR(B26&lt;1, B26=""),0,1)</f>
        <v>0</v>
      </c>
    </row>
    <row r="27">
      <c r="F27">
        <f>IF(OR(B27&lt;1, B27=""),0,1)</f>
        <v>0</v>
      </c>
    </row>
    <row r="28">
      <c r="F28">
        <f>IF(OR(B28&lt;1, B28=""),0,1)</f>
        <v>0</v>
      </c>
    </row>
    <row r="29">
      <c r="F29">
        <f>IF(OR(B29&lt;1, B29=""),0,1)</f>
        <v>0</v>
      </c>
    </row>
    <row r="30">
      <c r="F30">
        <f>IF(OR(B30&lt;1, B30=""),0,1)</f>
        <v>0</v>
      </c>
    </row>
    <row r="31">
      <c r="F31">
        <f>IF(OR(B31&lt;1, B31=""),0,1)</f>
        <v>0</v>
      </c>
    </row>
    <row r="32">
      <c r="F32">
        <f>IF(OR(B32&lt;1, B32=""),0,1)</f>
        <v>0</v>
      </c>
    </row>
    <row r="33">
      <c r="F33">
        <f>IF(OR(B33&lt;1, B33=""),0,1)</f>
        <v>0</v>
      </c>
    </row>
    <row r="34">
      <c r="F34">
        <f>IF(OR(B34&lt;1, B34=""),0,1)</f>
        <v>0</v>
      </c>
    </row>
    <row r="35">
      <c r="F35">
        <f>IF(OR(B35&lt;1, B35=""),0,1)</f>
        <v>0</v>
      </c>
    </row>
    <row r="36">
      <c r="F36">
        <f>IF(OR(B36&lt;1, B36=""),0,1)</f>
        <v>0</v>
      </c>
    </row>
    <row r="37">
      <c r="F37">
        <f>IF(OR(B37&lt;1, B37=""),0,1)</f>
        <v>0</v>
      </c>
    </row>
    <row r="38">
      <c r="F38">
        <f>IF(OR(B38&lt;1, B38=""),0,1)</f>
        <v>0</v>
      </c>
    </row>
    <row r="39">
      <c r="F39">
        <f>IF(OR(B39&lt;1, B39=""),0,1)</f>
        <v>0</v>
      </c>
    </row>
    <row r="40">
      <c r="F40">
        <f>IF(OR(B40&lt;1, B40=""),0,1)</f>
        <v>0</v>
      </c>
    </row>
    <row r="41">
      <c r="F41">
        <f>IF(OR(B41&lt;1, B41=""),0,1)</f>
        <v>0</v>
      </c>
    </row>
    <row r="42">
      <c r="F42">
        <f>IF(OR(B42&lt;1, B42=""),0,1)</f>
        <v>0</v>
      </c>
    </row>
    <row r="43">
      <c r="F43">
        <f>IF(OR(B43&lt;1, B43=""),0,1)</f>
        <v>0</v>
      </c>
    </row>
    <row r="44">
      <c r="F44">
        <f>IF(OR(B44&lt;1, B44=""),0,1)</f>
        <v>0</v>
      </c>
    </row>
    <row r="45">
      <c r="F45">
        <f>IF(OR(B45&lt;1, B45=""),0,1)</f>
        <v>0</v>
      </c>
    </row>
    <row r="46">
      <c r="F46">
        <f>IF(OR(B46&lt;1, B46=""),0,1)</f>
        <v>0</v>
      </c>
    </row>
    <row r="47">
      <c r="F47">
        <f>IF(OR(B47&lt;1, B47=""),0,1)</f>
        <v>0</v>
      </c>
    </row>
    <row r="48">
      <c r="F48">
        <f>IF(OR(B48&lt;1, B48=""),0,1)</f>
        <v>0</v>
      </c>
    </row>
    <row r="49">
      <c r="F49">
        <f>IF(OR(B49&lt;1, B49=""),0,1)</f>
        <v>0</v>
      </c>
    </row>
    <row r="50">
      <c r="B50">
        <v>340</v>
      </c>
      <c r="C50" t="str">
        <v xml:space="preserve">TOTAL RECEIPT AND REFUND  OF DEPOSIT-   -ആകെ ഡെപോസിറ്റ്‌ വരവും,മടക്കിനല്‍കലും   </v>
      </c>
      <c r="D50">
        <f>SUMIF(  $F7:$F49,1,D7:D49)</f>
        <v>0</v>
      </c>
      <c r="E50">
        <f>SUMIF(  $F7:$F49,1,E7:E49)</f>
        <v>0</v>
      </c>
    </row>
  </sheetData>
  <mergeCells count="4">
    <mergeCell ref="B1:E1"/>
    <mergeCell ref="B2:E2"/>
    <mergeCell ref="B4:E4"/>
    <mergeCell ref="B5:E5"/>
  </mergeCells>
  <pageMargins left="0.7" right="0.7" top="0.49" bottom="0.48" header="0.3" footer="0.3"/>
  <ignoredErrors>
    <ignoredError numberStoredAsText="1" sqref="B2:F50"/>
  </ignoredErrors>
</worksheet>
</file>

<file path=xl/worksheets/sheet32.xml><?xml version="1.0" encoding="utf-8"?>
<worksheet xmlns="http://schemas.openxmlformats.org/spreadsheetml/2006/main" xmlns:r="http://schemas.openxmlformats.org/officeDocument/2006/relationships">
  <dimension ref="B5:H21"/>
  <sheetViews>
    <sheetView workbookViewId="0" rightToLeft="0"/>
  </sheetViews>
  <sheetData>
    <row r="5">
      <c r="B5" t="str">
        <f>Master!$C$10</f>
        <v>കാരശ്ശേരി ഗ്രാമപ്പഞ്ചായത്ത്</v>
      </c>
    </row>
    <row r="6">
      <c r="B6" t="str">
        <f>Master!D12&amp;Master!E12&amp;" സാമ്പത്തികവര്‍ഷത്തെ " &amp; Master!I6&amp;" ബജറ്റ്"</f>
        <v>2025-2026 സാമ്പത്തികവര്‍ഷത്തെ  കരട്  ബജറ്റ്</v>
      </c>
    </row>
    <row r="8" xml:space="preserve">
      <c r="B8" t="str">
        <v>PARTICULARS</v>
      </c>
      <c r="D8" t="str" xml:space="preserve">
        <f>"Actuals for the year "   &amp; Master!$H$17 &amp; CHAR(10)&amp; "(യഥാര്‍ത്ഥ കണക്ക് " &amp; Master!$H$17&amp; ")"</f>
        <v xml:space="preserve">Actuals for the year 2023-2024
(യഥാര്‍ത്ഥ കണക്ക് 2023-2024)</v>
      </c>
      <c r="E8" t="str" xml:space="preserve">
        <f>"Budget  for the  year (including all revisions) " &amp;Master!$H$16 &amp; CHAR(10) &amp; "(പരിഷ്കരിച്ച ബജറ്റ്  "&amp; Master!$H$16&amp;")"</f>
        <v xml:space="preserve">Budget  for the  year (including all revisions) 2024-2025
(പരിഷ്കരിച്ച ബജറ്റ്  2024-2025)</v>
      </c>
      <c r="F8" t="str" xml:space="preserve">
        <f>"Budget for the Year" &amp; Master!$H$15 &amp; CHAR(10) &amp; " (ബജറ്റ്-" &amp;Master!$H$15 &amp; ")"</f>
        <v xml:space="preserve">Budget for the Year2025-2026
 (ബജറ്റ്-2025-2026)</v>
      </c>
    </row>
    <row r="9" xml:space="preserve">
      <c r="B9">
        <v>1</v>
      </c>
      <c r="C9" t="str" xml:space="preserve">
        <v xml:space="preserve"> Tax revenue-നികുതി വരുമാനം 
(BS-1)</v>
      </c>
      <c r="D9">
        <f>'Budget to Print (L)'!D34</f>
        <v>6790857</v>
      </c>
      <c r="E9">
        <f>'Budget to Print (L)'!E34</f>
        <v>7419709</v>
      </c>
      <c r="F9">
        <f>'Budget to Print (L)'!F34</f>
        <v>8300000</v>
      </c>
    </row>
    <row r="10" xml:space="preserve">
      <c r="B10">
        <v>2</v>
      </c>
      <c r="C10" t="str" xml:space="preserve">
        <v xml:space="preserve"> Non tax revenue-നികുതിയിതര വരുമാനം 
(BS-2)</v>
      </c>
      <c r="D10">
        <f>'Budget to Print (L)'!D35</f>
        <v>6277136</v>
      </c>
      <c r="E10">
        <f>'Budget to Print (L)'!E35</f>
        <v>6073521</v>
      </c>
      <c r="F10">
        <f>'Budget to Print (L)'!F35</f>
        <v>6074000</v>
      </c>
    </row>
    <row r="11" xml:space="preserve">
      <c r="B11">
        <v>3</v>
      </c>
      <c r="C11" t="str" xml:space="preserve">
        <v xml:space="preserve">General Purpose Fund-ജനറല്‍ പര്‍പ്പസ് ഫണ്ട് 
(BS-3)</v>
      </c>
      <c r="D11">
        <f>'Budget to Print (L)'!D37</f>
        <v>14495400</v>
      </c>
      <c r="E11">
        <f>'Budget to Print (L)'!E37</f>
        <v>21933000</v>
      </c>
      <c r="F11">
        <f>'Budget to Print (L)'!F37</f>
        <v>22031000</v>
      </c>
    </row>
    <row r="12">
      <c r="B12">
        <v>4</v>
      </c>
      <c r="C12" t="str">
        <v>Total -ആകെ (BS1+BS2+BS3)</v>
      </c>
      <c r="D12">
        <f>'Budget to Print (L)'!D38</f>
        <v>27563393</v>
      </c>
      <c r="E12">
        <f>'Budget to Print (L)'!E38</f>
        <v>35426230</v>
      </c>
      <c r="F12">
        <f>'Budget to Print (L)'!F38</f>
        <v>36405000</v>
      </c>
    </row>
    <row r="13">
      <c r="B13">
        <v>5</v>
      </c>
      <c r="C13" t="str">
        <v>Revenue Expenditure-Statutory  functions-റവന്യു ചെലവുകള്‍-അനിവാര്യ ചുമതലകള്‍ക്ക് (BS-8)</v>
      </c>
      <c r="D13">
        <f>'Budget to Print (L)'!D48</f>
        <v>16143682</v>
      </c>
      <c r="E13">
        <f>'Budget to Print (L)'!E48</f>
        <v>22379000</v>
      </c>
      <c r="F13">
        <f>'Budget to Print (L)'!F48</f>
        <v>29894000</v>
      </c>
    </row>
    <row r="14">
      <c r="B14">
        <v>6</v>
      </c>
      <c r="C14" t="str">
        <v xml:space="preserve">Closing Balance-നീക്കി ബാക്കി </v>
      </c>
      <c r="D14">
        <f>D12-D13</f>
        <v>11419711</v>
      </c>
      <c r="E14">
        <f>E12-E13</f>
        <v>13047230</v>
      </c>
      <c r="F14">
        <f>F12-F13</f>
        <v>6511000</v>
      </c>
      <c r="G14">
        <f>IF(E14&gt;E15,1,IF(E13&gt; E12,3,2))</f>
        <v>1</v>
      </c>
      <c r="H14" t="str">
        <f>Master!$H$16</f>
        <v>2024-2025</v>
      </c>
    </row>
    <row r="15">
      <c r="B15">
        <v>7</v>
      </c>
      <c r="C15" t="str">
        <v>5% of (5)  [  (BS1+BS-2+BS3) x 5 / 100 ]</v>
      </c>
      <c r="D15">
        <f>(D12*5/100)</f>
        <v>1378169.65</v>
      </c>
      <c r="E15">
        <f>(E12*5/100)</f>
        <v>1771311.5</v>
      </c>
      <c r="F15">
        <f>(F12*5/100)</f>
        <v>1820250</v>
      </c>
      <c r="G15">
        <f>IF(F14&gt;F15,1,IF(F13&gt;F12,3,2))</f>
        <v>1</v>
      </c>
      <c r="H15" t="str">
        <f>Master!$H$15</f>
        <v>2025-2026</v>
      </c>
    </row>
    <row r="17">
      <c r="B17" t="str">
        <f>IF(OR(G15=1, G14=1),     IF(G15=1, H15," " ) &amp; IF(G14=1, IF(G15=1, " &amp;  ", "")&amp;H14,"") &amp; " വര്‍ഷത്തെ തനതുമിച്ചം 5%ത്തിലും അധികമുണ്ട്.","")</f>
        <v>2025-2026 &amp;  2024-2025 വര്‍ഷത്തെ തനതുമിച്ചം 5%ത്തിലും അധികമുണ്ട്.</v>
      </c>
    </row>
    <row r="18">
      <c r="B18" t="str">
        <f>IF(OR(G15=2, G14=2),     IF(G15=2, H15," " ) &amp; IF(G14=2,IF(G15=2," &amp; ", "") &amp;H14,"") &amp; " വര്‍ഷത്തെ തനതുമിച്ചം 5%ത്തില്‍ത്താഴെ തുകയാണ്.","")</f>
        <v/>
      </c>
    </row>
    <row r="19">
      <c r="B19" t="str">
        <f>IF(OR(G15=3, G14=3),     IF(G15=3, H15," " ) &amp; IF(G14=3,IF(G15=3, " &amp; ","")&amp;H14,"") &amp; " വര്‍ഷത്തെ തനതുചെലവുകള്‍ തനതുവരവിലും അധികമാണ്. പുനഃപരിശോധിക്കുക..","")</f>
        <v/>
      </c>
    </row>
    <row r="21">
      <c r="B21" t="str">
        <v>നിയമാനുസൃതം തനതുവരുമാനത്തിന്‍റെ 5% നീക്കിബാക്കി ഉണ്ടായിരിക്കണം.</v>
      </c>
    </row>
  </sheetData>
  <mergeCells count="7">
    <mergeCell ref="B21:F21"/>
    <mergeCell ref="B5:F5"/>
    <mergeCell ref="B6:F6"/>
    <mergeCell ref="B8:C8"/>
    <mergeCell ref="B17:F17"/>
    <mergeCell ref="B18:F18"/>
    <mergeCell ref="B19:F19"/>
  </mergeCells>
  <pageMargins left="0.34" right="0.32" top="0.28" bottom="0.26" header="0.19" footer="0.16"/>
  <ignoredErrors>
    <ignoredError numberStoredAsText="1" sqref="B5:H21"/>
  </ignoredErrors>
</worksheet>
</file>

<file path=xl/worksheets/sheet33.xml><?xml version="1.0" encoding="utf-8"?>
<worksheet xmlns="http://schemas.openxmlformats.org/spreadsheetml/2006/main" xmlns:r="http://schemas.openxmlformats.org/officeDocument/2006/relationships">
  <dimension ref="B5:H21"/>
  <sheetViews>
    <sheetView workbookViewId="0" rightToLeft="0"/>
  </sheetViews>
  <sheetData>
    <row r="5">
      <c r="B5" t="str">
        <f>Master!$C$10</f>
        <v>കാരശ്ശേരി ഗ്രാമപ്പഞ്ചായത്ത്</v>
      </c>
    </row>
    <row r="6">
      <c r="B6" t="str">
        <f>Master!D12&amp;Master!E12&amp;" സാമ്പത്തികവര്‍ഷത്തെ " &amp; Master!I6&amp;" ബജറ്റ്"</f>
        <v>2025-2026 സാമ്പത്തികവര്‍ഷത്തെ  കരട്  ബജറ്റ്</v>
      </c>
    </row>
    <row r="8" xml:space="preserve">
      <c r="B8" t="str">
        <v>PARTICULARS</v>
      </c>
      <c r="D8" t="str" xml:space="preserve">
        <f>"Actuals for the year "   &amp; Master!$H$17 &amp; CHAR(10)&amp; "(യഥാര്‍ത്ഥ കണക്ക് " &amp; Master!$H$17&amp; ")"</f>
        <v xml:space="preserve">Actuals for the year 2023-2024
(യഥാര്‍ത്ഥ കണക്ക് 2023-2024)</v>
      </c>
      <c r="E8" t="str" xml:space="preserve">
        <f>"Budget  for the  year (including all revisions) " &amp;Master!$H$16 &amp; CHAR(10) &amp; "(പരിഷ്കരിച്ച ബജറ്റ്  "&amp; Master!$H$16&amp;")"</f>
        <v xml:space="preserve">Budget  for the  year (including all revisions) 2024-2025
(പരിഷ്കരിച്ച ബജറ്റ്  2024-2025)</v>
      </c>
      <c r="F8" t="str" xml:space="preserve">
        <f>"Budget for the Year" &amp; Master!$H$15 &amp; CHAR(10) &amp; " (ബജറ്റ്-" &amp;Master!$H$15 &amp; ")"</f>
        <v xml:space="preserve">Budget for the Year2025-2026
 (ബജറ്റ്-2025-2026)</v>
      </c>
    </row>
    <row r="9" xml:space="preserve">
      <c r="B9">
        <v>1</v>
      </c>
      <c r="C9" t="str" xml:space="preserve">
        <v xml:space="preserve"> Tax revenue-നികുതി വരുമാനം 
(BS-1)</v>
      </c>
      <c r="D9">
        <f>'Budget to Print (L)'!D34</f>
        <v>6790857</v>
      </c>
      <c r="E9">
        <f>'Budget to Print (L)'!E34</f>
        <v>7419709</v>
      </c>
      <c r="F9">
        <f>'Budget to Print (L)'!F34</f>
        <v>8300000</v>
      </c>
    </row>
    <row r="10" xml:space="preserve">
      <c r="B10">
        <v>2</v>
      </c>
      <c r="C10" t="str" xml:space="preserve">
        <v xml:space="preserve"> Non tax revenue-നികുതിയിതര വരുമാനം 
(BS-2)</v>
      </c>
      <c r="D10">
        <f>'Budget to Print (L)'!D35</f>
        <v>6277136</v>
      </c>
      <c r="E10">
        <f>'Budget to Print (L)'!E35</f>
        <v>6073521</v>
      </c>
      <c r="F10">
        <f>'Budget to Print (L)'!F35</f>
        <v>6074000</v>
      </c>
    </row>
    <row r="11" xml:space="preserve">
      <c r="B11">
        <v>3</v>
      </c>
      <c r="C11" t="str" xml:space="preserve">
        <v xml:space="preserve">General Purpose Fund-ജനറല്‍ പര്‍പ്പസ് ഫണ്ട് 
(BS-3)</v>
      </c>
      <c r="D11">
        <f>'Budget to Print (L)'!D37</f>
        <v>14495400</v>
      </c>
      <c r="E11">
        <f>'Budget to Print (L)'!E37</f>
        <v>21933000</v>
      </c>
      <c r="F11">
        <f>'Budget to Print (L)'!F37</f>
        <v>22031000</v>
      </c>
    </row>
    <row r="12">
      <c r="B12">
        <v>4</v>
      </c>
      <c r="C12" t="str">
        <v>Total -ആകെ (BS1+BS2+BS3)</v>
      </c>
      <c r="D12">
        <f>'Budget to Print (L)'!D38</f>
        <v>27563393</v>
      </c>
      <c r="E12">
        <f>'Budget to Print (L)'!E38</f>
        <v>35426230</v>
      </c>
      <c r="F12">
        <f>'Budget to Print (L)'!F38</f>
        <v>36405000</v>
      </c>
    </row>
    <row r="13">
      <c r="B13">
        <v>5</v>
      </c>
      <c r="C13" t="str">
        <v>Revenue Expenditure-Statutory  functions-റവന്യു ചെലവുകള്‍-അനിവാര്യ ചുമതലകള്‍ക്ക് (BS-8)</v>
      </c>
      <c r="D13">
        <f>'Budget to Print (L)'!D48</f>
        <v>16143682</v>
      </c>
      <c r="E13">
        <f>'Budget to Print (L)'!E48</f>
        <v>22379000</v>
      </c>
      <c r="F13">
        <f>'Budget to Print (L)'!F48</f>
        <v>29894000</v>
      </c>
    </row>
    <row r="14">
      <c r="B14">
        <v>6</v>
      </c>
      <c r="C14" t="str">
        <v xml:space="preserve">Closing Balance-നീക്കി ബാക്കി </v>
      </c>
      <c r="D14">
        <f>D12-D13</f>
        <v>11419711</v>
      </c>
      <c r="E14">
        <f>E12-E13</f>
        <v>13047230</v>
      </c>
      <c r="F14">
        <f>F12-F13</f>
        <v>6511000</v>
      </c>
      <c r="G14">
        <f>IF(E14&gt;E15,1,IF(#REF!&gt; E13,2,3))</f>
        <v>1</v>
      </c>
      <c r="H14" t="str">
        <f>Master!$H$16</f>
        <v>2024-2025</v>
      </c>
    </row>
    <row r="15">
      <c r="B15">
        <v>7</v>
      </c>
      <c r="C15" t="str">
        <v>5% of (4)  [  (BS1+BS-2+BS3) x 5 / 100 ]</v>
      </c>
      <c r="D15">
        <f>(D12*5/100)</f>
        <v>1378169.65</v>
      </c>
      <c r="E15">
        <f>(E12*5/100)</f>
        <v>1771311.5</v>
      </c>
      <c r="F15">
        <f>(F12*5/100)</f>
        <v>1820250</v>
      </c>
      <c r="G15">
        <f>IF(F14&gt;F15,1,IF(#REF!&gt;F13,2,3))</f>
        <v>1</v>
      </c>
      <c r="H15" t="str">
        <f>Master!$H$15</f>
        <v>2025-2026</v>
      </c>
    </row>
    <row r="17">
      <c r="B17" t="str">
        <f>'Report (P)'!B17:F17</f>
        <v>2025-2026 &amp;  2024-2025 വര്‍ഷത്തെ തനതുമിച്ചം 5%ത്തിലും അധികമുണ്ട്.</v>
      </c>
    </row>
    <row r="18">
      <c r="B18" t="str">
        <f>'Report (P)'!B18:F18</f>
        <v/>
      </c>
    </row>
    <row r="19">
      <c r="B19" t="str">
        <f>'Report (P)'!B19:F19</f>
        <v/>
      </c>
    </row>
    <row r="21">
      <c r="B21" t="str">
        <v>നിയമാനുസൃതം തനതുവരുമാനത്തിന്‍റെ 5% നീക്കിബാക്കി ഉണ്ടായിരിക്കണം.</v>
      </c>
    </row>
  </sheetData>
  <mergeCells count="7">
    <mergeCell ref="B5:F5"/>
    <mergeCell ref="B6:F6"/>
    <mergeCell ref="B21:F21"/>
    <mergeCell ref="B17:F17"/>
    <mergeCell ref="B18:F18"/>
    <mergeCell ref="B19:F19"/>
    <mergeCell ref="B8:C8"/>
  </mergeCells>
  <pageMargins left="0.46" right="0.7086614173228347" top="0.28" bottom="0.26" header="0.19" footer="0.16"/>
  <ignoredErrors>
    <ignoredError numberStoredAsText="1" sqref="B5:H21"/>
  </ignoredErrors>
</worksheet>
</file>

<file path=xl/worksheets/sheet34.xml><?xml version="1.0" encoding="utf-8"?>
<worksheet xmlns="http://schemas.openxmlformats.org/spreadsheetml/2006/main" xmlns:r="http://schemas.openxmlformats.org/officeDocument/2006/relationships">
  <dimension ref="B1:H937"/>
  <sheetViews>
    <sheetView workbookViewId="0" rightToLeft="0"/>
  </sheetViews>
  <sheetData>
    <row r="1">
      <c r="C1" t="str">
        <f>Master!C3</f>
        <v>Budget Preparation Helper for Panchayaths  a Tool From KILA Designed by PanchayathHelpDesk</v>
      </c>
      <c r="D1" t="str">
        <v>Blank ആയ വരികളും അടുത്ത വര്‍ഷത്തേക്കുള്ള സംഖ്യ 0 ആയ വരികളും പ്രിന്‍റില്‍നിന്ന് ഒഴിവാക്കുന്നതിന് Hide/Show എന്ന AutoFilter ക്ലിക്ക്ചെയ്ത് Blank Row, 0, No Number എന്നിവയ്ക്ക് ഇടതുവശത്തുള്ള ചെക്ക് ബോക്സിലെ Tick നീക്കിയാല്‍ മതി.</v>
      </c>
      <c r="H1" t="str">
        <v>ഇത് ഓരോതവണയും പ്രിന്‍റ് എടുക്കുമ്പോള്‍ ചെയ്യണം.</v>
      </c>
    </row>
    <row r="2">
      <c r="G2" t="str">
        <v>Hide / Show</v>
      </c>
    </row>
    <row r="3">
      <c r="G3" t="str">
        <v>Budget</v>
      </c>
    </row>
    <row r="4">
      <c r="G4" t="str">
        <v>Budget</v>
      </c>
    </row>
    <row r="5">
      <c r="G5" t="str">
        <v>Budget</v>
      </c>
    </row>
    <row r="6">
      <c r="G6" t="str">
        <v>Budget</v>
      </c>
    </row>
    <row r="7">
      <c r="G7" t="str">
        <v>Budget</v>
      </c>
    </row>
    <row r="8">
      <c r="G8" t="str">
        <v>Budget</v>
      </c>
    </row>
    <row r="9">
      <c r="G9" t="str">
        <v>Budget</v>
      </c>
    </row>
    <row r="10">
      <c r="G10" t="str">
        <v>Budget</v>
      </c>
    </row>
    <row r="11">
      <c r="B11" t="str">
        <f>Master!C10</f>
        <v>കാരശ്ശേരി ഗ്രാമപ്പഞ്ചായത്ത്</v>
      </c>
      <c r="G11" t="str">
        <v>Budget</v>
      </c>
    </row>
    <row r="12">
      <c r="G12" t="str">
        <v>Budget</v>
      </c>
    </row>
    <row r="13" xml:space="preserve">
      <c r="B13" t="str" xml:space="preserve">
        <f>Master!D12&amp;Master!E12&amp;" സാമ്പത്തികവര്‍ഷത്തെ " &amp; CHAR(10) &amp; Master!I6&amp;" ബജറ്റ്"</f>
        <v xml:space="preserve">2025-2026 സാമ്പത്തികവര്‍ഷത്തെ 
 കരട്  ബജറ്റ്</v>
      </c>
      <c r="G13" t="str">
        <v>Budget</v>
      </c>
    </row>
    <row r="14">
      <c r="G14" t="str">
        <v>Budget</v>
      </c>
    </row>
    <row r="15">
      <c r="G15" t="str">
        <v>Budget</v>
      </c>
    </row>
    <row r="16">
      <c r="G16" t="str">
        <v>Budget</v>
      </c>
    </row>
    <row r="17">
      <c r="G17" t="str">
        <v>Budget</v>
      </c>
    </row>
    <row r="18">
      <c r="G18" t="str">
        <v>Budget</v>
      </c>
    </row>
    <row r="19" xml:space="preserve">
      <c r="B19" t="str" xml:space="preserve">
        <f>"( ധനകാര്യ സ്ഥിരം സമിതിയുടെ "  &amp;  TEXT(Master!D24, "DD-MM-YYYY") &amp; " തീയതിയിലെ " &amp; CHAR(10) &amp; Master!D23 &amp; " - നമ്പര്‍ തീരുമാനം " &amp; IF(Master!D26=0,  " പ്രകാരം ", " പ്രകാരവും " &amp; CHAR(10) &amp;"ഭരണസമിതിയുടെ " &amp; TEXT(Master!D26, "DD-MM-YYYY") &amp; " തീയതിയിലെ "  &amp; CHAR(10) &amp; Master!D25 &amp; " - നമ്പര്‍ തീരുമാനപ്രകാരവും ")    &amp; CHAR(10)&amp; "  അംഗീകരിച്ചത്. )"</f>
        <v xml:space="preserve">( ധനകാര്യ സ്ഥിരം സമിതിയുടെ 06-02-2025 തീയതിയിലെ 
 - നമ്പര്‍ തീരുമാനം  പ്രകാരവും 
ഭരണസമിതിയുടെ 07-02-2025 തീയതിയിലെ 
1 - നമ്പര്‍ തീരുമാനപ്രകാരവും 
  അംഗീകരിച്ചത്. )</v>
      </c>
      <c r="G19" t="str">
        <v>Budget</v>
      </c>
    </row>
    <row r="20">
      <c r="G20" t="str">
        <v>Budget</v>
      </c>
    </row>
    <row r="21">
      <c r="G21" t="str">
        <v>Budget</v>
      </c>
    </row>
    <row r="22">
      <c r="G22" t="str">
        <v>Budget</v>
      </c>
    </row>
    <row r="23">
      <c r="G23" t="str">
        <v>Budget</v>
      </c>
    </row>
    <row r="24">
      <c r="G24" t="str">
        <v>Budget</v>
      </c>
    </row>
    <row r="25">
      <c r="G25" t="str">
        <v>Budget</v>
      </c>
    </row>
    <row r="26">
      <c r="G26" t="str">
        <v>Budget</v>
      </c>
    </row>
    <row r="27">
      <c r="G27" t="str">
        <v>Budget</v>
      </c>
    </row>
    <row r="28">
      <c r="G28" t="str">
        <v>Statement</v>
      </c>
    </row>
    <row r="29">
      <c r="B29" t="str">
        <f>Master!C8 &amp;Master!I5 &amp;  " Budget for the Financial Year " &amp;Master!D12 &amp; Master!E12</f>
        <v>Karassery Grama Panchayath Draft  Budget for the Financial Year 2025-2026</v>
      </c>
      <c r="G29" t="str">
        <v>Statement</v>
      </c>
    </row>
    <row r="30">
      <c r="G30" t="str">
        <v>Statement</v>
      </c>
    </row>
    <row r="31">
      <c r="B31" t="str">
        <v>BUDGET   STATEMENT</v>
      </c>
      <c r="G31" t="str">
        <v>Statement</v>
      </c>
    </row>
    <row r="32" xml:space="preserve">
      <c r="B32" t="str">
        <v>PARTICULARS</v>
      </c>
      <c r="D32" t="str">
        <f>"Actuals for the year "   &amp; Master!$H$17 &amp;  "(യഥാര്‍ത്ഥ കണക്ക് " &amp; Master!$H$17&amp; ")"</f>
        <v>Actuals for the year 2023-2024(യഥാര്‍ത്ഥ കണക്ക് 2023-2024)</v>
      </c>
      <c r="E32" t="str">
        <f>"Budget  for the  year (including all revisions) " &amp;Master!$H$16 &amp;   "  (പരിഷ്കരിച്ച ബജറ്റ്  "&amp; Master!$H$16&amp;")"</f>
        <v>Budget  for the  year (including all revisions) 2024-2025  (പരിഷ്കരിച്ച ബജറ്റ്  2024-2025)</v>
      </c>
      <c r="F32" t="str" xml:space="preserve">
        <f>"Budget for the Year" &amp; Master!$H$15 &amp; CHAR(10) &amp; " (ബജറ്റ്-" &amp;Master!$H$15 &amp; ")"</f>
        <v xml:space="preserve">Budget for the Year2025-2026
 (ബജറ്റ്-2025-2026)</v>
      </c>
      <c r="G32" t="str">
        <v>Statement</v>
      </c>
    </row>
    <row r="33" xml:space="preserve">
      <c r="B33" t="str">
        <v>A</v>
      </c>
      <c r="C33" t="str" xml:space="preserve">
        <v xml:space="preserve">Opening balance (net) 
(ws-1)</v>
      </c>
      <c r="D33">
        <f>'WS-1'!D11</f>
        <v>9098744</v>
      </c>
      <c r="E33">
        <f>D56</f>
        <v>21857010</v>
      </c>
      <c r="F33">
        <f>E56</f>
        <v>22557954</v>
      </c>
      <c r="G33" t="str">
        <v>Statement</v>
      </c>
    </row>
    <row r="34" xml:space="preserve">
      <c r="B34" t="str">
        <v>B</v>
      </c>
      <c r="C34" t="str" xml:space="preserve">
        <v xml:space="preserve">a) Tax revenue-നികുതി വരുമാനം 
(BS-1)</v>
      </c>
      <c r="D34">
        <f>'BS-1'!D25</f>
        <v>6790857</v>
      </c>
      <c r="E34">
        <f>'BS-1'!E25</f>
        <v>7419709</v>
      </c>
      <c r="F34">
        <f>'BS-1'!F25</f>
        <v>8300000</v>
      </c>
      <c r="G34" t="str">
        <v>Statement</v>
      </c>
    </row>
    <row r="35" xml:space="preserve">
      <c r="B35" t="str">
        <v>C</v>
      </c>
      <c r="C35" t="str" xml:space="preserve">
        <v xml:space="preserve">b) Non tax revenue-നികുതിയിതര വരുമാനം 
(BS-2)</v>
      </c>
      <c r="D35">
        <f>'BS-2'!D145</f>
        <v>6277136</v>
      </c>
      <c r="E35">
        <f>'BS-2'!E145</f>
        <v>6073521</v>
      </c>
      <c r="F35">
        <f>'BS-2'!F145</f>
        <v>6074000</v>
      </c>
      <c r="G35" t="str">
        <v>Statement</v>
      </c>
    </row>
    <row r="36" xml:space="preserve">
      <c r="B36" t="str">
        <v>D</v>
      </c>
      <c r="C36" t="str" xml:space="preserve">
        <v xml:space="preserve">Total  Own Fund-ആകെ തനത് ഫണ്ട് 
(B+C)</v>
      </c>
      <c r="D36">
        <f>SUM(D34:D35)</f>
        <v>13067993</v>
      </c>
      <c r="E36">
        <f>SUM(E34:E35)</f>
        <v>13493230</v>
      </c>
      <c r="F36">
        <f>SUM(F34:F35)</f>
        <v>14374000</v>
      </c>
      <c r="G36" t="str">
        <v>Statement</v>
      </c>
    </row>
    <row r="37" xml:space="preserve">
      <c r="B37" t="str">
        <v>E</v>
      </c>
      <c r="C37" t="str" xml:space="preserve">
        <v xml:space="preserve">c) General Purpose Fund-ജനറല്‍ പര്‍പ്പസ് ഫണ്ട് 
(BS-3)</v>
      </c>
      <c r="D37">
        <f>'BS-3'!D9</f>
        <v>14495400</v>
      </c>
      <c r="E37">
        <f>'BS-3'!E9</f>
        <v>21933000</v>
      </c>
      <c r="F37">
        <f>'BS-3'!F9</f>
        <v>22031000</v>
      </c>
      <c r="G37" t="str">
        <v>Statement</v>
      </c>
    </row>
    <row r="38">
      <c r="B38" t="str">
        <v>F</v>
      </c>
      <c r="C38" t="str">
        <v>Total -ആകെ (D+E)</v>
      </c>
      <c r="D38">
        <f>SUM(D37,D36)</f>
        <v>27563393</v>
      </c>
      <c r="E38">
        <f>SUM(E37,E36)</f>
        <v>35426230</v>
      </c>
      <c r="F38">
        <f>SUM(F37,F36)</f>
        <v>36405000</v>
      </c>
      <c r="G38" t="str">
        <v>Statement</v>
      </c>
    </row>
    <row r="39">
      <c r="B39" t="str">
        <v>G</v>
      </c>
      <c r="C39" t="str">
        <v>d) Other Grants(Plan)-മറ്റ് റവന്യു ഗ്രാന്‍റുകള്‍-പദ്ധതി ചെലവുകള്‍ക്ക്‌ (BS-4)</v>
      </c>
      <c r="D39">
        <f>'BS-4'!D49</f>
        <v>92291683</v>
      </c>
      <c r="E39">
        <f>'BS-4'!E49</f>
        <v>143046717</v>
      </c>
      <c r="F39">
        <f>'BS-4'!F49</f>
        <v>153812984</v>
      </c>
      <c r="G39" t="str">
        <v>Statement</v>
      </c>
    </row>
    <row r="40">
      <c r="B40" t="str">
        <v>H</v>
      </c>
      <c r="C40" t="str">
        <v>e) Other Grants(Non-Plan)-മറ്റ് റവന്യു ഗ്രാന്‍റുകള്‍-പദ്ധതി ഇതര ചെലവുകള്‍ക്ക്‌ (BS-5)</v>
      </c>
      <c r="D40">
        <f>'BS-5'!D11</f>
        <v>46236000</v>
      </c>
      <c r="E40">
        <f>'BS-5'!E11</f>
        <v>60000000</v>
      </c>
      <c r="F40">
        <f>'BS-5'!F11</f>
        <v>70000000</v>
      </c>
      <c r="G40" t="str">
        <v>Statement</v>
      </c>
    </row>
    <row r="41">
      <c r="B41" t="str">
        <v>I</v>
      </c>
      <c r="C41" t="str">
        <v>Toal Revenue Income -ആകെ റവന്യു  വരവുകള്‍ (F+G+H)</v>
      </c>
      <c r="D41">
        <f>SUM(D38:D40)</f>
        <v>166091076</v>
      </c>
      <c r="E41">
        <f>SUM(E38:E40)</f>
        <v>238472947</v>
      </c>
      <c r="F41">
        <f>SUM(F38:F40)</f>
        <v>260217984</v>
      </c>
      <c r="G41" t="str">
        <v>Statement</v>
      </c>
    </row>
    <row r="42">
      <c r="B42" t="str">
        <v>J</v>
      </c>
      <c r="C42" t="str">
        <v>Capital Income -  Loans  -മൂലധന വരവ്-വായ്പ വാങ്ങല്‍ (BS-6)</v>
      </c>
      <c r="D42">
        <f>'BS-6'!D28</f>
        <v>23260000</v>
      </c>
      <c r="E42">
        <f>'BS-6'!E28</f>
        <v>23260000</v>
      </c>
      <c r="F42">
        <f>'BS-6'!F28</f>
        <v>56000000</v>
      </c>
      <c r="G42" t="str">
        <v>Statement</v>
      </c>
    </row>
    <row r="43" xml:space="preserve">
      <c r="B43" t="str">
        <v>PARTICULARS</v>
      </c>
      <c r="D43" t="str">
        <f>D32</f>
        <v>Actuals for the year 2023-2024(യഥാര്‍ത്ഥ കണക്ക് 2023-2024)</v>
      </c>
      <c r="E43" t="str">
        <f>E32</f>
        <v>Budget  for the  year (including all revisions) 2024-2025  (പരിഷ്കരിച്ച ബജറ്റ്  2024-2025)</v>
      </c>
      <c r="F43" t="str" xml:space="preserve">
        <f>F32</f>
        <v xml:space="preserve">Budget for the Year2025-2026
 (ബജറ്റ്-2025-2026)</v>
      </c>
      <c r="G43" t="str">
        <v>Statement</v>
      </c>
    </row>
    <row r="44">
      <c r="B44" t="str">
        <v>K</v>
      </c>
      <c r="C44" t="str">
        <v xml:space="preserve"> Capital Income other than loans -വായ്പ ഒഴികെ മൂലധന വരവുകള്‍  (BS-7)</v>
      </c>
      <c r="D44">
        <f>'BS-7'!D47</f>
        <v>9402061</v>
      </c>
      <c r="E44">
        <f>'BS-7'!E47</f>
        <v>30000000</v>
      </c>
      <c r="F44">
        <f>'BS-7'!F47</f>
        <v>30000000</v>
      </c>
      <c r="G44" t="str">
        <v>Statement</v>
      </c>
    </row>
    <row r="45">
      <c r="B45" t="str">
        <v>L</v>
      </c>
      <c r="C45" t="str">
        <v>Total Capital Income-ആകെ മൂലധന വരവുകള്‍ (J+K)</v>
      </c>
      <c r="D45">
        <f>SUM(D42,D44)</f>
        <v>32662061</v>
      </c>
      <c r="E45">
        <f>SUM(E42,E44)</f>
        <v>53260000</v>
      </c>
      <c r="F45">
        <f>SUM(F42,F44)</f>
        <v>86000000</v>
      </c>
      <c r="G45" t="str">
        <v>Statement</v>
      </c>
    </row>
    <row r="46">
      <c r="B46" t="str">
        <v>M</v>
      </c>
      <c r="C46" t="str">
        <v>Total Income -ആകെ വരവുകള്‍ (I+L)</v>
      </c>
      <c r="D46">
        <f>SUM(D41,D45)</f>
        <v>198753137</v>
      </c>
      <c r="E46">
        <f>SUM(E41,E45)</f>
        <v>291732947</v>
      </c>
      <c r="F46">
        <f>SUM(F41,F45)</f>
        <v>346217984</v>
      </c>
      <c r="G46" t="str">
        <v>Statement</v>
      </c>
    </row>
    <row r="47">
      <c r="B47" t="str">
        <v>N</v>
      </c>
      <c r="C47" t="str">
        <v>Total Income+Net opening balance-ആകെ വരവുകളും പ്രാരംഭ ബാക്കിയും (M+A)</v>
      </c>
      <c r="D47">
        <f>SUM(D46,D33)</f>
        <v>207851881</v>
      </c>
      <c r="E47">
        <f>SUM(E46,E33)</f>
        <v>313589957</v>
      </c>
      <c r="F47">
        <f>SUM(F46,F33)</f>
        <v>368775938</v>
      </c>
      <c r="G47" t="str">
        <v>Statement</v>
      </c>
    </row>
    <row r="48">
      <c r="B48" t="str">
        <v>O</v>
      </c>
      <c r="C48" t="str">
        <v>Revenue Expenditure-Statutory  functions-റവന്യു ചെലവുകള്‍-അനിവാര്യ ചുമതലകള്‍ക്ക് (BS-8)</v>
      </c>
      <c r="D48">
        <f>'BS-8'!D168</f>
        <v>16143682</v>
      </c>
      <c r="E48">
        <f>'BS-8'!E168</f>
        <v>22379000</v>
      </c>
      <c r="F48">
        <f>'BS-8'!F168</f>
        <v>29894000</v>
      </c>
      <c r="G48" t="str">
        <v>Statement</v>
      </c>
    </row>
    <row r="49">
      <c r="B49" t="str">
        <v>P</v>
      </c>
      <c r="C49" t="str">
        <v>Revenue Expenditure-Plan-റവന്യു ഗ്രാന്റില്‍ നിന്നുള്ള പദ്ധതി ചെലവുകള്‍ (BS-9)</v>
      </c>
      <c r="D49">
        <f>'BS-9'!D317</f>
        <v>102834870</v>
      </c>
      <c r="E49">
        <f>'BS-9'!E317</f>
        <v>175879678</v>
      </c>
      <c r="F49">
        <f>'BS-9'!F317</f>
        <v>186870394</v>
      </c>
      <c r="G49" t="str">
        <v>Statement</v>
      </c>
    </row>
    <row r="50">
      <c r="B50" t="str">
        <v>Q</v>
      </c>
      <c r="C50" t="str">
        <v>Revenue Expenditure-Non-Plan-റവന്യു ഗ്രാന്റില്‍ നിന്നുള്ള പദ്ധതിയേതര ചെലവുകള്‍ (BS-10)</v>
      </c>
      <c r="D50">
        <f>'BS-10'!D11</f>
        <v>46236000</v>
      </c>
      <c r="E50">
        <f>'BS-10'!E11</f>
        <v>60000000</v>
      </c>
      <c r="F50">
        <f>'BS-10'!F11</f>
        <v>70000000</v>
      </c>
      <c r="G50" t="str">
        <v>Statement</v>
      </c>
    </row>
    <row r="51">
      <c r="B51" t="str">
        <v>R</v>
      </c>
      <c r="C51" t="str">
        <v>Total Revenue  Expenditure -ആകെ റവന്യു ചെലവുകള്‍ (O+P+Q)</v>
      </c>
      <c r="D51">
        <f>SUM(D48,D49,D50)</f>
        <v>165214552</v>
      </c>
      <c r="E51">
        <f>SUM(E48,E49,E50)</f>
        <v>258258678</v>
      </c>
      <c r="F51">
        <f>SUM(F48,F49,F50)</f>
        <v>286764394</v>
      </c>
      <c r="G51" t="str">
        <v>Statement</v>
      </c>
    </row>
    <row r="52">
      <c r="B52" t="str">
        <v>S</v>
      </c>
      <c r="C52" t="str">
        <v>Capital Expenditure -Loan repayments-മൂലധന ചെലവുകള്‍-വായ്പ തിരിച്ചടവ് (BS-11)</v>
      </c>
      <c r="D52">
        <f>'BS-11'!D20</f>
        <v>2331817</v>
      </c>
      <c r="E52">
        <f>'BS-11'!E20</f>
        <v>2400000</v>
      </c>
      <c r="F52">
        <f>'BS-11'!F20</f>
        <v>2400000</v>
      </c>
      <c r="G52" t="str">
        <v>Statement</v>
      </c>
    </row>
    <row r="53">
      <c r="B53" t="str">
        <v>T</v>
      </c>
      <c r="C53" t="str">
        <v>Capital expenditure other than loan repayments -മറ്റ് മൂലധന ചെലവുകള്‍ (BS-12)</v>
      </c>
      <c r="D53">
        <f>'BS-12'!D24</f>
        <v>18448502</v>
      </c>
      <c r="E53">
        <f>'BS-12'!E24</f>
        <v>30373325</v>
      </c>
      <c r="F53">
        <f>'BS-12'!F24</f>
        <v>73619940</v>
      </c>
      <c r="G53" t="str">
        <v>Statement</v>
      </c>
    </row>
    <row r="54">
      <c r="B54" t="str">
        <v>U</v>
      </c>
      <c r="C54" t="str">
        <v>Total Capital Expenditure -ആകെ മൂലധന ചെലവുകള്‍ ചെലവുകള്‍ (S+T)</v>
      </c>
      <c r="D54">
        <f>SUM(D52:D53)</f>
        <v>20780319</v>
      </c>
      <c r="E54">
        <f>SUM(E52:E53)</f>
        <v>32773325</v>
      </c>
      <c r="F54">
        <f>SUM(F52:F53)</f>
        <v>76019940</v>
      </c>
      <c r="G54" t="str">
        <v>Statement</v>
      </c>
    </row>
    <row r="55">
      <c r="B55" t="str">
        <v>V</v>
      </c>
      <c r="C55" t="str">
        <v>Total Expenditure  -ആകെ ചെലവുകള്‍ (R+U)</v>
      </c>
      <c r="D55">
        <f>SUM(D51,D54)</f>
        <v>185994871</v>
      </c>
      <c r="E55">
        <f>SUM(E51,E54)</f>
        <v>291032003</v>
      </c>
      <c r="F55">
        <f>SUM(F51,F54)</f>
        <v>362784334</v>
      </c>
      <c r="G55" t="str">
        <v>Statement</v>
      </c>
    </row>
    <row r="56">
      <c r="B56" t="str">
        <v>W</v>
      </c>
      <c r="C56" t="str">
        <v>Closing Balance-നീക്കി ബാക്കി (N-V)</v>
      </c>
      <c r="D56">
        <f>D47-D55</f>
        <v>21857010</v>
      </c>
      <c r="E56">
        <f>E47-E55</f>
        <v>22557954</v>
      </c>
      <c r="F56">
        <f>F47-F55</f>
        <v>5991604</v>
      </c>
      <c r="G56" t="str">
        <v>Statement</v>
      </c>
    </row>
    <row r="57">
      <c r="B57" t="str">
        <f>B29</f>
        <v>Karassery Grama Panchayath Draft  Budget for the Financial Year 2025-2026</v>
      </c>
      <c r="G57" t="str">
        <v>BS-1 Head</v>
      </c>
    </row>
    <row r="58">
      <c r="B58" t="str">
        <f>'BS-1'!B5</f>
        <v>BS-1-REVENUE INCOME-TAXES-   (നികുതി വരവുകള്‍ )</v>
      </c>
      <c r="G58" t="str">
        <v>BS-1 Head</v>
      </c>
    </row>
    <row r="59" xml:space="preserve">
      <c r="B59" t="str">
        <v>DETAILED HEAD CODE</v>
      </c>
      <c r="C59" t="str">
        <v>PARTICULARS (ഇനവിവരം)</v>
      </c>
      <c r="D59" t="str">
        <f>D32</f>
        <v>Actuals for the year 2023-2024(യഥാര്‍ത്ഥ കണക്ക് 2023-2024)</v>
      </c>
      <c r="E59" t="str">
        <f>E32</f>
        <v>Budget  for the  year (including all revisions) 2024-2025  (പരിഷ്കരിച്ച ബജറ്റ്  2024-2025)</v>
      </c>
      <c r="F59" t="str" xml:space="preserve">
        <f>F32</f>
        <v xml:space="preserve">Budget for the Year2025-2026
 (ബജറ്റ്-2025-2026)</v>
      </c>
      <c r="G59" t="str">
        <v>BS-1 Head</v>
      </c>
    </row>
    <row r="60">
      <c r="B60">
        <f>IF(OR('BS-1'!B7=0,'BS-1'!B7=""),"",'BS-1'!B7)</f>
        <v>1101001</v>
      </c>
      <c r="C60" t="str">
        <f>IF(OR('BS-1'!B7=0,'BS-1'!B7=""),"",'BS-1'!C7)</f>
        <v>Property Tax-വസ്തു നികുതി</v>
      </c>
      <c r="D60">
        <f>IF(OR('BS-1'!B7=0,'BS-1'!B7=""),"",'BS-1'!D7)</f>
        <v>5044660</v>
      </c>
      <c r="E60">
        <f>IF(OR('BS-1'!B7=0,'BS-1'!B7=""),"",'BS-1'!E7)</f>
        <v>5500000</v>
      </c>
      <c r="F60">
        <f>IF(OR('BS-1'!B7=0,'BS-1'!B7=""),"",'BS-1'!F7)</f>
        <v>6100000</v>
      </c>
      <c r="G60" t="str">
        <f>IF(B60="","No Number",IF(ISNUMBER(VALUE(MID(B60,5,2))),IF(LEN(B60)=3,"Total",IF(OR(LEFT(B60,3)="340",LEFT(B60,3)="350",ISNUMBER(F60)),IF(SUM(D60:F60)=0,0,"Data"),"No Number")),"Head"))</f>
        <v>Data</v>
      </c>
    </row>
    <row r="61">
      <c r="B61">
        <f>IF(OR('BS-1'!B8=0,'BS-1'!B8=""),"",'BS-1'!B8)</f>
        <v>1101101</v>
      </c>
      <c r="C61" t="str">
        <f>IF(OR('BS-1'!B8=0,'BS-1'!B8=""),"",'BS-1'!C8)</f>
        <v>Service Tax-സേവന നികുതി</v>
      </c>
      <c r="D61">
        <f>IF(OR('BS-1'!B8=0,'BS-1'!B8=""),"",'BS-1'!D8)</f>
        <v>1007</v>
      </c>
      <c r="E61">
        <f>IF(OR('BS-1'!B8=0,'BS-1'!B8=""),"",'BS-1'!E8)</f>
        <v>0</v>
      </c>
      <c r="F61">
        <f>IF(OR('BS-1'!B8=0,'BS-1'!B8=""),"",'BS-1'!F8)</f>
        <v>0</v>
      </c>
      <c r="G61" t="str">
        <f>IF(B61="","No Number",IF(ISNUMBER(VALUE(MID(B61,5,2))),IF(LEN(B61)=3,"Total",IF(OR(LEFT(B61,3)="340",LEFT(B61,3)="350",ISNUMBER(F61)),IF(SUM(D61:F61)=0,0,"Data"),"No Number")),"Head"))</f>
        <v>Data</v>
      </c>
    </row>
    <row r="62">
      <c r="B62">
        <f>IF(OR('BS-1'!B9=0,'BS-1'!B9=""),"",'BS-1'!B9)</f>
        <v>1102001</v>
      </c>
      <c r="C62" t="str">
        <f>IF(OR('BS-1'!B9=0,'BS-1'!B9=""),"",'BS-1'!C9)</f>
        <v>Profession Tax-തൊഴില്‍ നികുതി</v>
      </c>
      <c r="D62">
        <f>IF(OR('BS-1'!B9=0,'BS-1'!B9=""),"",'BS-1'!D9)</f>
        <v>1745190</v>
      </c>
      <c r="E62">
        <f>IF(OR('BS-1'!B9=0,'BS-1'!B9=""),"",'BS-1'!E9)</f>
        <v>1919709</v>
      </c>
      <c r="F62">
        <f>IF(OR('BS-1'!B9=0,'BS-1'!B9=""),"",'BS-1'!F9)</f>
        <v>2200000</v>
      </c>
      <c r="G62" t="str">
        <f>IF(B62="","No Number",IF(ISNUMBER(VALUE(MID(B62,5,2))),IF(LEN(B62)=3,"Total",IF(OR(LEFT(B62,3)="340",LEFT(B62,3)="350",ISNUMBER(F62)),IF(SUM(D62:F62)=0,0,"Data"),"No Number")),"Head"))</f>
        <v>Data</v>
      </c>
    </row>
    <row r="63">
      <c r="B63">
        <f>IF(OR('BS-1'!B10=0,'BS-1'!B10=""),"",'BS-1'!B10)</f>
        <v>1103001</v>
      </c>
      <c r="C63" t="str">
        <f>IF(OR('BS-1'!B10=0,'BS-1'!B10=""),"",'BS-1'!C10)</f>
        <v>Advertisement Tax-പരസ്യ നികുതി</v>
      </c>
      <c r="D63">
        <f>IF(OR('BS-1'!B10=0,'BS-1'!B10=""),"",'BS-1'!D10)</f>
        <v>0</v>
      </c>
      <c r="E63">
        <f>IF(OR('BS-1'!B10=0,'BS-1'!B10=""),"",'BS-1'!E10)</f>
        <v>0</v>
      </c>
      <c r="F63">
        <f>IF(OR('BS-1'!B10=0,'BS-1'!B10=""),"",'BS-1'!F10)</f>
        <v>0</v>
      </c>
      <c r="G63">
        <f>IF(B63="","No Number",IF(ISNUMBER(VALUE(MID(B63,5,2))),IF(LEN(B63)=3,"Total",IF(OR(LEFT(B63,3)="340",LEFT(B63,3)="350",ISNUMBER(F63)),IF(SUM(D63:F63)=0,0,"Data"),"No Number")),"Head"))</f>
        <v>0</v>
      </c>
    </row>
    <row r="64">
      <c r="B64">
        <f>IF(OR('BS-1'!B11=0,'BS-1'!B11=""),"",'BS-1'!B11)</f>
        <v>1103501</v>
      </c>
      <c r="C64" t="str">
        <f>IF(OR('BS-1'!B11=0,'BS-1'!B11=""),"",'BS-1'!C11)</f>
        <v>Show Tax-പ്രദര്‍ശന നികുതി</v>
      </c>
      <c r="D64">
        <f>IF(OR('BS-1'!B11=0,'BS-1'!B11=""),"",'BS-1'!D11)</f>
        <v>0</v>
      </c>
      <c r="E64">
        <f>IF(OR('BS-1'!B11=0,'BS-1'!B11=""),"",'BS-1'!E11)</f>
        <v>0</v>
      </c>
      <c r="F64">
        <f>IF(OR('BS-1'!B11=0,'BS-1'!B11=""),"",'BS-1'!F11)</f>
        <v>0</v>
      </c>
      <c r="G64">
        <f>IF(B64="","No Number",IF(ISNUMBER(VALUE(MID(B64,5,2))),IF(LEN(B64)=3,"Total",IF(OR(LEFT(B64,3)="340",LEFT(B64,3)="350",ISNUMBER(F64)),IF(SUM(D64:F64)=0,0,"Data"),"No Number")),"Head"))</f>
        <v>0</v>
      </c>
    </row>
    <row r="65">
      <c r="B65">
        <f>IF(OR('BS-1'!B12=0,'BS-1'!B12=""),"",'BS-1'!B12)</f>
        <v>1104001</v>
      </c>
      <c r="C65" t="str">
        <f>IF(OR('BS-1'!B12=0,'BS-1'!B12=""),"",'BS-1'!C12)</f>
        <v>Entertainment Tax-വിനോദനികുതി</v>
      </c>
      <c r="D65">
        <f>IF(OR('BS-1'!B12=0,'BS-1'!B12=""),"",'BS-1'!D12)</f>
        <v>0</v>
      </c>
      <c r="E65">
        <f>IF(OR('BS-1'!B12=0,'BS-1'!B12=""),"",'BS-1'!E12)</f>
        <v>0</v>
      </c>
      <c r="F65">
        <f>IF(OR('BS-1'!B12=0,'BS-1'!B12=""),"",'BS-1'!F12)</f>
        <v>0</v>
      </c>
      <c r="G65">
        <f>IF(B65="","No Number",IF(ISNUMBER(VALUE(MID(B65,5,2))),IF(LEN(B65)=3,"Total",IF(OR(LEFT(B65,3)="340",LEFT(B65,3)="350",ISNUMBER(F65)),IF(SUM(D65:F65)=0,0,"Data"),"No Number")),"Head"))</f>
        <v>0</v>
      </c>
    </row>
    <row r="66">
      <c r="B66">
        <f>IF(OR('BS-1'!B13=0,'BS-1'!B13=""),"",'BS-1'!B13)</f>
        <v>1105101</v>
      </c>
      <c r="C66" t="str">
        <f>IF(OR('BS-1'!B13=0,'BS-1'!B13=""),"",'BS-1'!C13)</f>
        <v>Toll-ടോള്‍</v>
      </c>
      <c r="D66">
        <f>IF(OR('BS-1'!B13=0,'BS-1'!B13=""),"",'BS-1'!D13)</f>
        <v>0</v>
      </c>
      <c r="E66">
        <f>IF(OR('BS-1'!B13=0,'BS-1'!B13=""),"",'BS-1'!E13)</f>
        <v>0</v>
      </c>
      <c r="F66">
        <f>IF(OR('BS-1'!B13=0,'BS-1'!B13=""),"",'BS-1'!F13)</f>
        <v>0</v>
      </c>
      <c r="G66">
        <f>IF(B66="","No Number",IF(ISNUMBER(VALUE(MID(B66,5,2))),IF(LEN(B66)=3,"Total",IF(OR(LEFT(B66,3)="340",LEFT(B66,3)="350",ISNUMBER(F66)),IF(SUM(D66:F66)=0,0,"Data"),"No Number")),"Head"))</f>
        <v>0</v>
      </c>
    </row>
    <row r="67">
      <c r="B67">
        <f>IF(OR('BS-1'!B14=0,'BS-1'!B14=""),"",'BS-1'!B14)</f>
        <v>1105201</v>
      </c>
      <c r="C67" t="str">
        <f>IF(OR('BS-1'!B14=0,'BS-1'!B14=""),"",'BS-1'!C14)</f>
        <v>Land Conversion Cess-ഭൂ പരിവര്‍ത്തന സെസ്</v>
      </c>
      <c r="D67">
        <f>IF(OR('BS-1'!B14=0,'BS-1'!B14=""),"",'BS-1'!D14)</f>
        <v>0</v>
      </c>
      <c r="E67">
        <f>IF(OR('BS-1'!B14=0,'BS-1'!B14=""),"",'BS-1'!E14)</f>
        <v>0</v>
      </c>
      <c r="F67">
        <f>IF(OR('BS-1'!B14=0,'BS-1'!B14=""),"",'BS-1'!F14)</f>
        <v>0</v>
      </c>
      <c r="G67">
        <f>IF(B67="","No Number",IF(ISNUMBER(VALUE(MID(B67,5,2))),IF(LEN(B67)=3,"Total",IF(OR(LEFT(B67,3)="340",LEFT(B67,3)="350",ISNUMBER(F67)),IF(SUM(D67:F67)=0,0,"Data"),"No Number")),"Head"))</f>
        <v>0</v>
      </c>
    </row>
    <row r="68">
      <c r="B68" t="str">
        <f>IF(OR('BS-1'!B15=0,'BS-1'!B15=""),"",'BS-1'!B15)</f>
        <v/>
      </c>
      <c r="C68" t="str">
        <f>IF(OR('BS-1'!B15=0,'BS-1'!B15=""),"",'BS-1'!C15)</f>
        <v/>
      </c>
      <c r="D68" t="str">
        <f>IF(OR('BS-1'!B15=0,'BS-1'!B15=""),"",'BS-1'!D15)</f>
        <v/>
      </c>
      <c r="E68" t="str">
        <f>IF(OR('BS-1'!B15=0,'BS-1'!B15=""),"",'BS-1'!E15)</f>
        <v/>
      </c>
      <c r="F68" t="str">
        <f>IF(OR('BS-1'!B15=0,'BS-1'!B15=""),"",'BS-1'!F15)</f>
        <v/>
      </c>
      <c r="G68" t="str">
        <f>IF(B68="","No Number",IF(ISNUMBER(VALUE(MID(B68,5,2))),IF(LEN(B68)=3,"Total",IF(OR(LEFT(B68,3)="340",LEFT(B68,3)="350",ISNUMBER(F68)),IF(SUM(D68:F68)=0,0,"Data"),"No Number")),"Head"))</f>
        <v>No Number</v>
      </c>
    </row>
    <row r="69">
      <c r="B69" t="str">
        <f>IF(OR('BS-1'!B16=0,'BS-1'!B16=""),"",'BS-1'!B16)</f>
        <v/>
      </c>
      <c r="C69" t="str">
        <f>IF(OR('BS-1'!B16=0,'BS-1'!B16=""),"",'BS-1'!C16)</f>
        <v/>
      </c>
      <c r="D69" t="str">
        <f>IF(OR('BS-1'!B16=0,'BS-1'!B16=""),"",'BS-1'!D16)</f>
        <v/>
      </c>
      <c r="E69" t="str">
        <f>IF(OR('BS-1'!B16=0,'BS-1'!B16=""),"",'BS-1'!E16)</f>
        <v/>
      </c>
      <c r="F69" t="str">
        <f>IF(OR('BS-1'!B16=0,'BS-1'!B16=""),"",'BS-1'!F16)</f>
        <v/>
      </c>
      <c r="G69" t="str">
        <f>IF(B69="","No Number",IF(ISNUMBER(VALUE(MID(B69,5,2))),IF(LEN(B69)=3,"Total",IF(OR(LEFT(B69,3)="340",LEFT(B69,3)="350",ISNUMBER(F69)),IF(SUM(D69:F69)=0,0,"Data"),"No Number")),"Head"))</f>
        <v>No Number</v>
      </c>
    </row>
    <row r="70">
      <c r="B70" t="str">
        <f>IF(OR('BS-1'!B17=0,'BS-1'!B17=""),"",'BS-1'!B17)</f>
        <v/>
      </c>
      <c r="C70" t="str">
        <f>IF(OR('BS-1'!B17=0,'BS-1'!B17=""),"",'BS-1'!C17)</f>
        <v/>
      </c>
      <c r="D70" t="str">
        <f>IF(OR('BS-1'!B17=0,'BS-1'!B17=""),"",'BS-1'!D17)</f>
        <v/>
      </c>
      <c r="E70" t="str">
        <f>IF(OR('BS-1'!B17=0,'BS-1'!B17=""),"",'BS-1'!E17)</f>
        <v/>
      </c>
      <c r="F70" t="str">
        <f>IF(OR('BS-1'!B17=0,'BS-1'!B17=""),"",'BS-1'!F17)</f>
        <v/>
      </c>
      <c r="G70" t="str">
        <f>IF(B70="","No Number",IF(ISNUMBER(VALUE(MID(B70,5,2))),IF(LEN(B70)=3,"Total",IF(OR(LEFT(B70,3)="340",LEFT(B70,3)="350",ISNUMBER(F70)),IF(SUM(D70:F70)=0,0,"Data"),"No Number")),"Head"))</f>
        <v>No Number</v>
      </c>
    </row>
    <row r="71">
      <c r="B71" t="str">
        <f>IF(OR('BS-1'!B18=0,'BS-1'!B18=""),"",'BS-1'!B18)</f>
        <v/>
      </c>
      <c r="C71" t="str">
        <f>IF(OR('BS-1'!B18=0,'BS-1'!B18=""),"",'BS-1'!C18)</f>
        <v/>
      </c>
      <c r="D71" t="str">
        <f>IF(OR('BS-1'!B18=0,'BS-1'!B18=""),"",'BS-1'!D18)</f>
        <v/>
      </c>
      <c r="E71" t="str">
        <f>IF(OR('BS-1'!B18=0,'BS-1'!B18=""),"",'BS-1'!E18)</f>
        <v/>
      </c>
      <c r="F71" t="str">
        <f>IF(OR('BS-1'!B18=0,'BS-1'!B18=""),"",'BS-1'!F18)</f>
        <v/>
      </c>
      <c r="G71" t="str">
        <f>IF(B71="","No Number",IF(ISNUMBER(VALUE(MID(B71,5,2))),IF(LEN(B71)=3,"Total",IF(OR(LEFT(B71,3)="340",LEFT(B71,3)="350",ISNUMBER(F71)),IF(SUM(D71:F71)=0,0,"Data"),"No Number")),"Head"))</f>
        <v>No Number</v>
      </c>
    </row>
    <row r="72">
      <c r="B72" t="str">
        <f>IF(OR('BS-1'!B19=0,'BS-1'!B19=""),"",'BS-1'!B19)</f>
        <v/>
      </c>
      <c r="C72" t="str">
        <f>IF(OR('BS-1'!B19=0,'BS-1'!B19=""),"",'BS-1'!C19)</f>
        <v/>
      </c>
      <c r="D72" t="str">
        <f>IF(OR('BS-1'!B19=0,'BS-1'!B19=""),"",'BS-1'!D19)</f>
        <v/>
      </c>
      <c r="E72" t="str">
        <f>IF(OR('BS-1'!B19=0,'BS-1'!B19=""),"",'BS-1'!E19)</f>
        <v/>
      </c>
      <c r="F72" t="str">
        <f>IF(OR('BS-1'!B19=0,'BS-1'!B19=""),"",'BS-1'!F19)</f>
        <v/>
      </c>
      <c r="G72" t="str">
        <f>IF(B72="","No Number",IF(ISNUMBER(VALUE(MID(B72,5,2))),IF(LEN(B72)=3,"Total",IF(OR(LEFT(B72,3)="340",LEFT(B72,3)="350",ISNUMBER(F72)),IF(SUM(D72:F72)=0,0,"Data"),"No Number")),"Head"))</f>
        <v>No Number</v>
      </c>
    </row>
    <row r="73">
      <c r="B73" t="str">
        <f>IF(OR('BS-1'!B20=0,'BS-1'!B20=""),"",'BS-1'!B20)</f>
        <v/>
      </c>
      <c r="C73" t="str">
        <f>IF(OR('BS-1'!B20=0,'BS-1'!B20=""),"",'BS-1'!C20)</f>
        <v/>
      </c>
      <c r="D73" t="str">
        <f>IF(OR('BS-1'!B20=0,'BS-1'!B20=""),"",'BS-1'!D20)</f>
        <v/>
      </c>
      <c r="E73" t="str">
        <f>IF(OR('BS-1'!B20=0,'BS-1'!B20=""),"",'BS-1'!E20)</f>
        <v/>
      </c>
      <c r="F73" t="str">
        <f>IF(OR('BS-1'!B20=0,'BS-1'!B20=""),"",'BS-1'!F20)</f>
        <v/>
      </c>
      <c r="G73" t="str">
        <f>IF(B73="","No Number",IF(ISNUMBER(VALUE(MID(B73,5,2))),IF(LEN(B73)=3,"Total",IF(OR(LEFT(B73,3)="340",LEFT(B73,3)="350",ISNUMBER(F73)),IF(SUM(D73:F73)=0,0,"Data"),"No Number")),"Head"))</f>
        <v>No Number</v>
      </c>
    </row>
    <row r="74">
      <c r="B74" t="str">
        <f>IF(OR('BS-1'!B21=0,'BS-1'!B21=""),"",'BS-1'!B21)</f>
        <v/>
      </c>
      <c r="C74" t="str">
        <f>IF(OR('BS-1'!B21=0,'BS-1'!B21=""),"",'BS-1'!C21)</f>
        <v/>
      </c>
      <c r="D74" t="str">
        <f>IF(OR('BS-1'!B21=0,'BS-1'!B21=""),"",'BS-1'!D21)</f>
        <v/>
      </c>
      <c r="E74" t="str">
        <f>IF(OR('BS-1'!B21=0,'BS-1'!B21=""),"",'BS-1'!E21)</f>
        <v/>
      </c>
      <c r="F74" t="str">
        <f>IF(OR('BS-1'!B21=0,'BS-1'!B21=""),"",'BS-1'!F21)</f>
        <v/>
      </c>
      <c r="G74" t="str">
        <f>IF(B74="","No Number",IF(ISNUMBER(VALUE(MID(B74,5,2))),IF(LEN(B74)=3,"Total",IF(OR(LEFT(B74,3)="340",LEFT(B74,3)="350",ISNUMBER(F74)),IF(SUM(D74:F74)=0,0,"Data"),"No Number")),"Head"))</f>
        <v>No Number</v>
      </c>
    </row>
    <row r="75">
      <c r="B75" t="str">
        <f>IF(OR('BS-1'!B22=0,'BS-1'!B22=""),"",'BS-1'!B22)</f>
        <v/>
      </c>
      <c r="C75" t="str">
        <f>IF(OR('BS-1'!B22=0,'BS-1'!B22=""),"",'BS-1'!C22)</f>
        <v/>
      </c>
      <c r="D75" t="str">
        <f>IF(OR('BS-1'!B22=0,'BS-1'!B22=""),"",'BS-1'!D22)</f>
        <v/>
      </c>
      <c r="E75" t="str">
        <f>IF(OR('BS-1'!B22=0,'BS-1'!B22=""),"",'BS-1'!E22)</f>
        <v/>
      </c>
      <c r="F75" t="str">
        <f>IF(OR('BS-1'!B22=0,'BS-1'!B22=""),"",'BS-1'!F22)</f>
        <v/>
      </c>
      <c r="G75" t="str">
        <f>IF(B75="","No Number",IF(ISNUMBER(VALUE(MID(B75,5,2))),IF(LEN(B75)=3,"Total",IF(OR(LEFT(B75,3)="340",LEFT(B75,3)="350",ISNUMBER(F75)),IF(SUM(D75:F75)=0,0,"Data"),"No Number")),"Head"))</f>
        <v>No Number</v>
      </c>
    </row>
    <row r="76">
      <c r="B76" t="str">
        <f>IF(OR('BS-1'!B23=0,'BS-1'!B23=""),"",'BS-1'!B23)</f>
        <v/>
      </c>
      <c r="C76" t="str">
        <f>IF(OR('BS-1'!B23=0,'BS-1'!B23=""),"",'BS-1'!C23)</f>
        <v/>
      </c>
      <c r="D76" t="str">
        <f>IF(OR('BS-1'!B23=0,'BS-1'!B23=""),"",'BS-1'!D23)</f>
        <v/>
      </c>
      <c r="E76" t="str">
        <f>IF(OR('BS-1'!B23=0,'BS-1'!B23=""),"",'BS-1'!E23)</f>
        <v/>
      </c>
      <c r="F76" t="str">
        <f>IF(OR('BS-1'!B23=0,'BS-1'!B23=""),"",'BS-1'!F23)</f>
        <v/>
      </c>
      <c r="G76" t="str">
        <f>IF(B76="","No Number",IF(ISNUMBER(VALUE(MID(B76,5,2))),IF(LEN(B76)=3,"Total",IF(OR(LEFT(B76,3)="340",LEFT(B76,3)="350",ISNUMBER(F76)),IF(SUM(D76:F76)=0,0,"Data"),"No Number")),"Head"))</f>
        <v>No Number</v>
      </c>
    </row>
    <row r="77">
      <c r="B77" t="str">
        <f>IF(OR('BS-1'!B24=0,'BS-1'!B24=""),"",'BS-1'!B24)</f>
        <v/>
      </c>
      <c r="C77" t="str">
        <f>IF(OR('BS-1'!B24=0,'BS-1'!B24=""),"",'BS-1'!C24)</f>
        <v/>
      </c>
      <c r="D77" t="str">
        <f>IF(OR('BS-1'!B24=0,'BS-1'!B24=""),"",'BS-1'!D24)</f>
        <v/>
      </c>
      <c r="E77" t="str">
        <f>IF(OR('BS-1'!B24=0,'BS-1'!B24=""),"",'BS-1'!E24)</f>
        <v/>
      </c>
      <c r="F77" t="str">
        <f>IF(OR('BS-1'!B24=0,'BS-1'!B24=""),"",'BS-1'!F24)</f>
        <v/>
      </c>
      <c r="G77" t="str">
        <f>IF(B77="","No Number",IF(ISNUMBER(VALUE(MID(B77,5,2))),IF(LEN(B77)=3,"Total",IF(OR(LEFT(B77,3)="340",LEFT(B77,3)="350",ISNUMBER(F77)),IF(SUM(D77:F77)=0,0,"Data"),"No Number")),"Head"))</f>
        <v>No Number</v>
      </c>
    </row>
    <row r="78">
      <c r="B78">
        <f>IF(OR('BS-1'!B25=0,'BS-1'!B25=""),"",'BS-1'!B25)</f>
        <v>110</v>
      </c>
      <c r="C78" t="str">
        <f>IF(OR('BS-1'!B25=0,'BS-1'!B25=""),"",'BS-1'!C25)</f>
        <v>Total-Tax Revenue-ആകെ നികുതി വരവ്</v>
      </c>
      <c r="D78">
        <f>SUM(D60:D77)</f>
        <v>6790857</v>
      </c>
      <c r="E78">
        <f>SUM(E60:E77)</f>
        <v>7419709</v>
      </c>
      <c r="F78">
        <f>SUM(F60:F77)</f>
        <v>8300000</v>
      </c>
      <c r="G78" t="str">
        <f>IF(B78="","No Number",IF(ISNUMBER(VALUE(MID(B78,5,2))),IF(LEN(B78)=3,"Total",IF(OR(LEFT(B78,3)="340",LEFT(B78,3)="350",ISNUMBER(F78)),IF(SUM(D78:F78)=0,0,"Data"),"No Number")),"Head"))</f>
        <v>Head</v>
      </c>
    </row>
    <row r="79">
      <c r="B79" t="str">
        <f>B57</f>
        <v>Karassery Grama Panchayath Draft  Budget for the Financial Year 2025-2026</v>
      </c>
      <c r="G79" t="str">
        <f>IF(B79="","No Number",IF(ISNUMBER(VALUE(MID(B79,5,2))),IF(LEN(B79)=3,"Total",IF(OR(LEFT(B79,3)="340",LEFT(B79,3)="350",ISNUMBER(F79)),IF(SUM(D79:F79)=0,0,"Data"),"No Number")),"Head"))</f>
        <v>Head</v>
      </c>
    </row>
    <row r="80">
      <c r="B80" t="str">
        <f>'BS-2'!B5</f>
        <v>BS-2- -REVENUE INCOME-NON-TAX-  (നികുതിയിതര വരവുകള്‍ )</v>
      </c>
      <c r="G80" t="str">
        <f>IF(B80="","No Number",IF(ISNUMBER(VALUE(MID(B80,5,2))),IF(LEN(B80)=3,"Total",IF(OR(LEFT(B80,3)="340",LEFT(B80,3)="350",ISNUMBER(F80)),IF(SUM(D80:F80)=0,0,"Data"),"No Number")),"Head"))</f>
        <v>Head</v>
      </c>
    </row>
    <row r="81" xml:space="preserve">
      <c r="B81" t="str">
        <v>DETAILED HEAD CODE</v>
      </c>
      <c r="C81" t="str">
        <v>PARTICULARS (ഇനവിവരം)</v>
      </c>
      <c r="D81" t="str">
        <f>D32</f>
        <v>Actuals for the year 2023-2024(യഥാര്‍ത്ഥ കണക്ക് 2023-2024)</v>
      </c>
      <c r="E81" t="str">
        <f>E32</f>
        <v>Budget  for the  year (including all revisions) 2024-2025  (പരിഷ്കരിച്ച ബജറ്റ്  2024-2025)</v>
      </c>
      <c r="F81" t="str" xml:space="preserve">
        <f>F32</f>
        <v xml:space="preserve">Budget for the Year2025-2026
 (ബജറ്റ്-2025-2026)</v>
      </c>
      <c r="G81" t="str">
        <f>IF(B81="","No Number",IF(ISNUMBER(VALUE(MID(B81,5,2))),IF(LEN(B81)=3,"Total",IF(OR(LEFT(B81,3)="340",LEFT(B81,3)="350",ISNUMBER(F81)),IF(SUM(D81:F81)=0,0,"Data"),"No Number")),"Head"))</f>
        <v>Head</v>
      </c>
    </row>
    <row r="82">
      <c r="B82" t="str">
        <f>'BS-2'!B7</f>
        <v>130 - Rental Income from Panchayat Properties</v>
      </c>
      <c r="G82" t="str">
        <f>IF(B82="","No Number",IF(ISNUMBER(VALUE(MID(B82,5,2))),IF(LEN(B82)=3,"Total",IF(OR(LEFT(B82,3)="340",LEFT(B82,3)="350",ISNUMBER(F82)),IF(SUM(D82:F82)=0,0,"Data"),"No Number")),"Head"))</f>
        <v>Head</v>
      </c>
    </row>
    <row r="83">
      <c r="B83">
        <f>IF(OR( 'BS-2'!B8=0,'BS-2'!B8=""),"",'BS-2'!B8)</f>
        <v>1301001</v>
      </c>
      <c r="C83" t="str">
        <f>IF(OR( 'BS-2'!B8=0,'BS-2'!B8=""),"",'BS-2'!C8)</f>
        <v>Rent from Land and Buildings-സ്ഥലങ്ങളുടെയും കെട്ടിടങ്ങളുടെയും വാടക</v>
      </c>
      <c r="D83">
        <f>IF(OR( 'BS-2'!B8=0,'BS-2'!B8=""),"",'BS-2'!D8)</f>
        <v>165000</v>
      </c>
      <c r="E83">
        <f>IF(OR( 'BS-2'!B8=0,'BS-2'!B8=""),"",'BS-2'!E8)</f>
        <v>120000</v>
      </c>
      <c r="F83">
        <f>IF(OR( 'BS-2'!B8=0,'BS-2'!B8=""),"",'BS-2'!F8)</f>
        <v>125000</v>
      </c>
      <c r="G83" t="str">
        <f>IF(B83="","No Number",IF(ISNUMBER(VALUE(MID(B83,5,2))),IF(LEN(B83)=3,"Total",IF(OR(LEFT(B83,3)="340",LEFT(B83,3)="350",ISNUMBER(F83)),IF(SUM(D83:F83)=0,0,"Data"),"No Number")),"Head"))</f>
        <v>Data</v>
      </c>
    </row>
    <row r="84">
      <c r="B84">
        <f>IF(OR( 'BS-2'!B9=0,'BS-2'!B9=""),"",'BS-2'!B9)</f>
        <v>1302001</v>
      </c>
      <c r="C84" t="str">
        <f>IF(OR( 'BS-2'!B9=0,'BS-2'!B9=""),"",'BS-2'!C9)</f>
        <v>Rent from Staff Quarters-സ്റ്റാഫ് ക്വാര്‍ട്ടെഴ്സ് വാടക</v>
      </c>
      <c r="D84">
        <f>IF(OR( 'BS-2'!B9=0,'BS-2'!B9=""),"",'BS-2'!D9)</f>
        <v>0</v>
      </c>
      <c r="E84">
        <f>IF(OR( 'BS-2'!B9=0,'BS-2'!B9=""),"",'BS-2'!E9)</f>
        <v>0</v>
      </c>
      <c r="F84">
        <f>IF(OR( 'BS-2'!B9=0,'BS-2'!B9=""),"",'BS-2'!F9)</f>
        <v>0</v>
      </c>
      <c r="G84">
        <f>IF(B84="","No Number",IF(ISNUMBER(VALUE(MID(B84,5,2))),IF(LEN(B84)=3,"Total",IF(OR(LEFT(B84,3)="340",LEFT(B84,3)="350",ISNUMBER(F84)),IF(SUM(D84:F84)=0,0,"Data"),"No Number")),"Head"))</f>
        <v>0</v>
      </c>
    </row>
    <row r="85">
      <c r="B85">
        <f>IF(OR( 'BS-2'!B10=0,'BS-2'!B10=""),"",'BS-2'!B10)</f>
        <v>1303001</v>
      </c>
      <c r="C85" t="str">
        <f>IF(OR( 'BS-2'!B10=0,'BS-2'!B10=""),"",'BS-2'!C10)</f>
        <v>Rent from Auditoriums and Halls- ആഡിറ്റോറിയം/ഹാള്‍ വാടക</v>
      </c>
      <c r="D85">
        <f>IF(OR( 'BS-2'!B10=0,'BS-2'!B10=""),"",'BS-2'!D10)</f>
        <v>0</v>
      </c>
      <c r="E85">
        <f>IF(OR( 'BS-2'!B10=0,'BS-2'!B10=""),"",'BS-2'!E10)</f>
        <v>500</v>
      </c>
      <c r="F85">
        <f>IF(OR( 'BS-2'!B10=0,'BS-2'!B10=""),"",'BS-2'!F10)</f>
        <v>1000</v>
      </c>
      <c r="G85" t="str">
        <f>IF(B85="","No Number",IF(ISNUMBER(VALUE(MID(B85,5,2))),IF(LEN(B85)=3,"Total",IF(OR(LEFT(B85,3)="340",LEFT(B85,3)="350",ISNUMBER(F85)),IF(SUM(D85:F85)=0,0,"Data"),"No Number")),"Head"))</f>
        <v>Data</v>
      </c>
    </row>
    <row r="86">
      <c r="B86">
        <f>IF(OR( 'BS-2'!B11=0,'BS-2'!B11=""),"",'BS-2'!B11)</f>
        <v>1304001</v>
      </c>
      <c r="C86" t="str">
        <f>IF(OR( 'BS-2'!B11=0,'BS-2'!B11=""),"",'BS-2'!C11)</f>
        <v>Daily Rentals from Grama Panchayat Properties-പഞ്ചായത്ത്‌ സ്വത്തുകളുടെ ദിവസ വാടക</v>
      </c>
      <c r="D86">
        <f>IF(OR( 'BS-2'!B11=0,'BS-2'!B11=""),"",'BS-2'!D11)</f>
        <v>0</v>
      </c>
      <c r="E86">
        <f>IF(OR( 'BS-2'!B11=0,'BS-2'!B11=""),"",'BS-2'!E11)</f>
        <v>0</v>
      </c>
      <c r="F86">
        <f>IF(OR( 'BS-2'!B11=0,'BS-2'!B11=""),"",'BS-2'!F11)</f>
        <v>0</v>
      </c>
      <c r="G86">
        <f>IF(B86="","No Number",IF(ISNUMBER(VALUE(MID(B86,5,2))),IF(LEN(B86)=3,"Total",IF(OR(LEFT(B86,3)="340",LEFT(B86,3)="350",ISNUMBER(F86)),IF(SUM(D86:F86)=0,0,"Data"),"No Number")),"Head"))</f>
        <v>0</v>
      </c>
    </row>
    <row r="87">
      <c r="B87">
        <f>IF(OR( 'BS-2'!B12=0,'BS-2'!B12=""),"",'BS-2'!B12)</f>
        <v>1308001</v>
      </c>
      <c r="C87" t="str">
        <f>IF(OR( 'BS-2'!B12=0,'BS-2'!B12=""),"",'BS-2'!C12)</f>
        <v xml:space="preserve">Other Rents- മറ്റ് വാടകകള്‍ </v>
      </c>
      <c r="D87">
        <f>IF(OR( 'BS-2'!B12=0,'BS-2'!B12=""),"",'BS-2'!D12)</f>
        <v>0</v>
      </c>
      <c r="E87">
        <f>IF(OR( 'BS-2'!B12=0,'BS-2'!B12=""),"",'BS-2'!E12)</f>
        <v>4500</v>
      </c>
      <c r="F87">
        <f>IF(OR( 'BS-2'!B12=0,'BS-2'!B12=""),"",'BS-2'!F12)</f>
        <v>5000</v>
      </c>
      <c r="G87" t="str">
        <f>IF(B87="","No Number",IF(ISNUMBER(VALUE(MID(B87,5,2))),IF(LEN(B87)=3,"Total",IF(OR(LEFT(B87,3)="340",LEFT(B87,3)="350",ISNUMBER(F87)),IF(SUM(D87:F87)=0,0,"Data"),"No Number")),"Head"))</f>
        <v>Data</v>
      </c>
    </row>
    <row r="88">
      <c r="B88" t="str">
        <f>IF(OR( 'BS-2'!B13=0,'BS-2'!B13=""),"",'BS-2'!B13)</f>
        <v/>
      </c>
      <c r="C88" t="str">
        <f>IF(OR( 'BS-2'!B13=0,'BS-2'!B13=""),"",'BS-2'!C13)</f>
        <v/>
      </c>
      <c r="D88" t="str">
        <f>IF(OR( 'BS-2'!B13=0,'BS-2'!B13=""),"",'BS-2'!D13)</f>
        <v/>
      </c>
      <c r="E88" t="str">
        <f>IF(OR( 'BS-2'!B13=0,'BS-2'!B13=""),"",'BS-2'!E13)</f>
        <v/>
      </c>
      <c r="F88" t="str">
        <f>IF(OR( 'BS-2'!B13=0,'BS-2'!B13=""),"",'BS-2'!F13)</f>
        <v/>
      </c>
      <c r="G88" t="str">
        <f>IF(B88="","No Number",IF(ISNUMBER(VALUE(MID(B88,5,2))),IF(LEN(B88)=3,"Total",IF(OR(LEFT(B88,3)="340",LEFT(B88,3)="350",ISNUMBER(F88)),IF(SUM(D88:F88)=0,0,"Data"),"No Number")),"Head"))</f>
        <v>No Number</v>
      </c>
    </row>
    <row r="89">
      <c r="B89" t="str">
        <f>IF(OR( 'BS-2'!B14=0,'BS-2'!B14=""),"",'BS-2'!B14)</f>
        <v/>
      </c>
      <c r="C89" t="str">
        <f>IF(OR( 'BS-2'!B14=0,'BS-2'!B14=""),"",'BS-2'!C14)</f>
        <v/>
      </c>
      <c r="D89" t="str">
        <f>IF(OR( 'BS-2'!B14=0,'BS-2'!B14=""),"",'BS-2'!D14)</f>
        <v/>
      </c>
      <c r="E89" t="str">
        <f>IF(OR( 'BS-2'!B14=0,'BS-2'!B14=""),"",'BS-2'!E14)</f>
        <v/>
      </c>
      <c r="F89" t="str">
        <f>IF(OR( 'BS-2'!B14=0,'BS-2'!B14=""),"",'BS-2'!F14)</f>
        <v/>
      </c>
      <c r="G89" t="str">
        <f>IF(B89="","No Number",IF(ISNUMBER(VALUE(MID(B89,5,2))),IF(LEN(B89)=3,"Total",IF(OR(LEFT(B89,3)="340",LEFT(B89,3)="350",ISNUMBER(F89)),IF(SUM(D89:F89)=0,0,"Data"),"No Number")),"Head"))</f>
        <v>No Number</v>
      </c>
    </row>
    <row r="90">
      <c r="B90" t="str">
        <f>IF(OR( 'BS-2'!B15=0,'BS-2'!B15=""),"",'BS-2'!B15)</f>
        <v/>
      </c>
      <c r="C90" t="str">
        <f>IF(OR( 'BS-2'!B15=0,'BS-2'!B15=""),"",'BS-2'!C15)</f>
        <v/>
      </c>
      <c r="D90" t="str">
        <f>IF(OR( 'BS-2'!B15=0,'BS-2'!B15=""),"",'BS-2'!D15)</f>
        <v/>
      </c>
      <c r="E90" t="str">
        <f>IF(OR( 'BS-2'!B15=0,'BS-2'!B15=""),"",'BS-2'!E15)</f>
        <v/>
      </c>
      <c r="F90" t="str">
        <f>IF(OR( 'BS-2'!B15=0,'BS-2'!B15=""),"",'BS-2'!F15)</f>
        <v/>
      </c>
      <c r="G90" t="str">
        <f>IF(B90="","No Number",IF(ISNUMBER(VALUE(MID(B90,5,2))),IF(LEN(B90)=3,"Total",IF(OR(LEFT(B90,3)="340",LEFT(B90,3)="350",ISNUMBER(F90)),IF(SUM(D90:F90)=0,0,"Data"),"No Number")),"Head"))</f>
        <v>No Number</v>
      </c>
    </row>
    <row r="91">
      <c r="B91" t="str">
        <f>IF(OR( 'BS-2'!B16=0,'BS-2'!B16=""),"",'BS-2'!B16)</f>
        <v/>
      </c>
      <c r="C91" t="str">
        <f>IF(OR( 'BS-2'!B16=0,'BS-2'!B16=""),"",'BS-2'!C16)</f>
        <v/>
      </c>
      <c r="D91" t="str">
        <f>IF(OR( 'BS-2'!B16=0,'BS-2'!B16=""),"",'BS-2'!D16)</f>
        <v/>
      </c>
      <c r="E91" t="str">
        <f>IF(OR( 'BS-2'!B16=0,'BS-2'!B16=""),"",'BS-2'!E16)</f>
        <v/>
      </c>
      <c r="F91" t="str">
        <f>IF(OR( 'BS-2'!B16=0,'BS-2'!B16=""),"",'BS-2'!F16)</f>
        <v/>
      </c>
      <c r="G91" t="str">
        <f>IF(B91="","No Number",IF(ISNUMBER(VALUE(MID(B91,5,2))),IF(LEN(B91)=3,"Total",IF(OR(LEFT(B91,3)="340",LEFT(B91,3)="350",ISNUMBER(F91)),IF(SUM(D91:F91)=0,0,"Data"),"No Number")),"Head"))</f>
        <v>No Number</v>
      </c>
    </row>
    <row r="92">
      <c r="B92" t="str">
        <f>IF(OR( 'BS-2'!B17=0,'BS-2'!B17=""),"",'BS-2'!B17)</f>
        <v/>
      </c>
      <c r="C92" t="str">
        <f>IF(OR( 'BS-2'!B17=0,'BS-2'!B17=""),"",'BS-2'!C17)</f>
        <v/>
      </c>
      <c r="D92" t="str">
        <f>IF(OR( 'BS-2'!B17=0,'BS-2'!B17=""),"",'BS-2'!D17)</f>
        <v/>
      </c>
      <c r="E92" t="str">
        <f>IF(OR( 'BS-2'!B17=0,'BS-2'!B17=""),"",'BS-2'!E17)</f>
        <v/>
      </c>
      <c r="F92" t="str">
        <f>IF(OR( 'BS-2'!B17=0,'BS-2'!B17=""),"",'BS-2'!F17)</f>
        <v/>
      </c>
      <c r="G92" t="str">
        <f>IF(B92="","No Number",IF(ISNUMBER(VALUE(MID(B92,5,2))),IF(LEN(B92)=3,"Total",IF(OR(LEFT(B92,3)="340",LEFT(B92,3)="350",ISNUMBER(F92)),IF(SUM(D92:F92)=0,0,"Data"),"No Number")),"Head"))</f>
        <v>No Number</v>
      </c>
    </row>
    <row r="93">
      <c r="B93" t="str">
        <f>IF(OR( 'BS-2'!B18=0,'BS-2'!B18=""),"",'BS-2'!B18)</f>
        <v/>
      </c>
      <c r="C93" t="str">
        <f>IF(OR( 'BS-2'!B18=0,'BS-2'!B18=""),"",'BS-2'!C18)</f>
        <v/>
      </c>
      <c r="D93" t="str">
        <f>IF(OR( 'BS-2'!B18=0,'BS-2'!B18=""),"",'BS-2'!D18)</f>
        <v/>
      </c>
      <c r="E93" t="str">
        <f>IF(OR( 'BS-2'!B18=0,'BS-2'!B18=""),"",'BS-2'!E18)</f>
        <v/>
      </c>
      <c r="F93" t="str">
        <f>IF(OR( 'BS-2'!B18=0,'BS-2'!B18=""),"",'BS-2'!F18)</f>
        <v/>
      </c>
      <c r="G93" t="str">
        <f>IF(B93="","No Number",IF(ISNUMBER(VALUE(MID(B93,5,2))),IF(LEN(B93)=3,"Total",IF(OR(LEFT(B93,3)="340",LEFT(B93,3)="350",ISNUMBER(F93)),IF(SUM(D93:F93)=0,0,"Data"),"No Number")),"Head"))</f>
        <v>No Number</v>
      </c>
    </row>
    <row r="94">
      <c r="B94" t="str">
        <f>IF(OR( 'BS-2'!B19=0,'BS-2'!B19=""),"",'BS-2'!B19)</f>
        <v/>
      </c>
      <c r="C94" t="str">
        <f>IF(OR( 'BS-2'!B19=0,'BS-2'!B19=""),"",'BS-2'!C19)</f>
        <v/>
      </c>
      <c r="D94" t="str">
        <f>IF(OR( 'BS-2'!B19=0,'BS-2'!B19=""),"",'BS-2'!D19)</f>
        <v/>
      </c>
      <c r="E94" t="str">
        <f>IF(OR( 'BS-2'!B19=0,'BS-2'!B19=""),"",'BS-2'!E19)</f>
        <v/>
      </c>
      <c r="F94" t="str">
        <f>IF(OR( 'BS-2'!B19=0,'BS-2'!B19=""),"",'BS-2'!F19)</f>
        <v/>
      </c>
      <c r="G94" t="str">
        <f>IF(B94="","No Number",IF(ISNUMBER(VALUE(MID(B94,5,2))),IF(LEN(B94)=3,"Total",IF(OR(LEFT(B94,3)="340",LEFT(B94,3)="350",ISNUMBER(F94)),IF(SUM(D94:F94)=0,0,"Data"),"No Number")),"Head"))</f>
        <v>No Number</v>
      </c>
    </row>
    <row r="95">
      <c r="B95" t="str">
        <f>IF(OR( 'BS-2'!B20=0,'BS-2'!B20=""),"",'BS-2'!B20)</f>
        <v/>
      </c>
      <c r="C95" t="str">
        <f>IF(OR( 'BS-2'!B20=0,'BS-2'!B20=""),"",'BS-2'!C20)</f>
        <v/>
      </c>
      <c r="D95" t="str">
        <f>IF(OR( 'BS-2'!B20=0,'BS-2'!B20=""),"",'BS-2'!D20)</f>
        <v/>
      </c>
      <c r="E95" t="str">
        <f>IF(OR( 'BS-2'!B20=0,'BS-2'!B20=""),"",'BS-2'!E20)</f>
        <v/>
      </c>
      <c r="F95" t="str">
        <f>IF(OR( 'BS-2'!B20=0,'BS-2'!B20=""),"",'BS-2'!F20)</f>
        <v/>
      </c>
      <c r="G95" t="str">
        <f>IF(B95="","No Number",IF(ISNUMBER(VALUE(MID(B95,5,2))),IF(LEN(B95)=3,"Total",IF(OR(LEFT(B95,3)="340",LEFT(B95,3)="350",ISNUMBER(F95)),IF(SUM(D95:F95)=0,0,"Data"),"No Number")),"Head"))</f>
        <v>No Number</v>
      </c>
    </row>
    <row r="96">
      <c r="B96" t="str">
        <f>IF(OR( 'BS-2'!B21=0,'BS-2'!B21=""),"",'BS-2'!B21)</f>
        <v/>
      </c>
      <c r="C96" t="str">
        <f>IF(OR( 'BS-2'!B21=0,'BS-2'!B21=""),"",'BS-2'!C21)</f>
        <v/>
      </c>
      <c r="D96" t="str">
        <f>IF(OR( 'BS-2'!B21=0,'BS-2'!B21=""),"",'BS-2'!D21)</f>
        <v/>
      </c>
      <c r="E96" t="str">
        <f>IF(OR( 'BS-2'!B21=0,'BS-2'!B21=""),"",'BS-2'!E21)</f>
        <v/>
      </c>
      <c r="F96" t="str">
        <f>IF(OR( 'BS-2'!B21=0,'BS-2'!B21=""),"",'BS-2'!F21)</f>
        <v/>
      </c>
      <c r="G96" t="str">
        <f>IF(B96="","No Number",IF(ISNUMBER(VALUE(MID(B96,5,2))),IF(LEN(B96)=3,"Total",IF(OR(LEFT(B96,3)="340",LEFT(B96,3)="350",ISNUMBER(F96)),IF(SUM(D96:F96)=0,0,"Data"),"No Number")),"Head"))</f>
        <v>No Number</v>
      </c>
    </row>
    <row r="97">
      <c r="B97" t="str">
        <f>IF(OR( 'BS-2'!B22=0,'BS-2'!B22=""),"",'BS-2'!B22)</f>
        <v/>
      </c>
      <c r="C97" t="str">
        <f>IF(OR( 'BS-2'!B22=0,'BS-2'!B22=""),"",'BS-2'!C22)</f>
        <v/>
      </c>
      <c r="D97" t="str">
        <f>IF(OR( 'BS-2'!B22=0,'BS-2'!B22=""),"",'BS-2'!D22)</f>
        <v/>
      </c>
      <c r="E97" t="str">
        <f>IF(OR( 'BS-2'!B22=0,'BS-2'!B22=""),"",'BS-2'!E22)</f>
        <v/>
      </c>
      <c r="F97" t="str">
        <f>IF(OR( 'BS-2'!B22=0,'BS-2'!B22=""),"",'BS-2'!F22)</f>
        <v/>
      </c>
      <c r="G97" t="str">
        <f>IF(B97="","No Number",IF(ISNUMBER(VALUE(MID(B97,5,2))),IF(LEN(B97)=3,"Total",IF(OR(LEFT(B97,3)="340",LEFT(B97,3)="350",ISNUMBER(F97)),IF(SUM(D97:F97)=0,0,"Data"),"No Number")),"Head"))</f>
        <v>No Number</v>
      </c>
    </row>
    <row r="98">
      <c r="B98" t="str">
        <f>IF(OR( 'BS-2'!B23=0,'BS-2'!B23=""),"",'BS-2'!B23)</f>
        <v/>
      </c>
      <c r="C98" t="str">
        <f>IF(OR( 'BS-2'!B23=0,'BS-2'!B23=""),"",'BS-2'!C23)</f>
        <v/>
      </c>
      <c r="D98" t="str">
        <f>IF(OR( 'BS-2'!B23=0,'BS-2'!B23=""),"",'BS-2'!D23)</f>
        <v/>
      </c>
      <c r="E98" t="str">
        <f>IF(OR( 'BS-2'!B23=0,'BS-2'!B23=""),"",'BS-2'!E23)</f>
        <v/>
      </c>
      <c r="F98" t="str">
        <f>IF(OR( 'BS-2'!B23=0,'BS-2'!B23=""),"",'BS-2'!F23)</f>
        <v/>
      </c>
      <c r="G98" t="str">
        <f>IF(B98="","No Number",IF(ISNUMBER(VALUE(MID(B98,5,2))),IF(LEN(B98)=3,"Total",IF(OR(LEFT(B98,3)="340",LEFT(B98,3)="350",ISNUMBER(F98)),IF(SUM(D98:F98)=0,0,"Data"),"No Number")),"Head"))</f>
        <v>No Number</v>
      </c>
    </row>
    <row r="99">
      <c r="B99" t="str">
        <f>IF(OR( 'BS-2'!B24=0,'BS-2'!B24=""),"",'BS-2'!B24)</f>
        <v/>
      </c>
      <c r="C99" t="str">
        <f>IF(OR( 'BS-2'!B24=0,'BS-2'!B24=""),"",'BS-2'!C24)</f>
        <v/>
      </c>
      <c r="D99" t="str">
        <f>IF(OR( 'BS-2'!B24=0,'BS-2'!B24=""),"",'BS-2'!D24)</f>
        <v/>
      </c>
      <c r="E99" t="str">
        <f>IF(OR( 'BS-2'!B24=0,'BS-2'!B24=""),"",'BS-2'!E24)</f>
        <v/>
      </c>
      <c r="F99" t="str">
        <f>IF(OR( 'BS-2'!B24=0,'BS-2'!B24=""),"",'BS-2'!F24)</f>
        <v/>
      </c>
      <c r="G99" t="str">
        <f>IF(B99="","No Number",IF(ISNUMBER(VALUE(MID(B99,5,2))),IF(LEN(B99)=3,"Total",IF(OR(LEFT(B99,3)="340",LEFT(B99,3)="350",ISNUMBER(F99)),IF(SUM(D99:F99)=0,0,"Data"),"No Number")),"Head"))</f>
        <v>No Number</v>
      </c>
    </row>
    <row r="100">
      <c r="B100" t="str">
        <f>IF(OR( 'BS-2'!B25=0,'BS-2'!B25=""),"",'BS-2'!B25)</f>
        <v/>
      </c>
      <c r="C100" t="str">
        <f>IF(OR( 'BS-2'!B25=0,'BS-2'!B25=""),"",'BS-2'!C25)</f>
        <v/>
      </c>
      <c r="D100" t="str">
        <f>IF(OR( 'BS-2'!B25=0,'BS-2'!B25=""),"",'BS-2'!D25)</f>
        <v/>
      </c>
      <c r="E100" t="str">
        <f>IF(OR( 'BS-2'!B25=0,'BS-2'!B25=""),"",'BS-2'!E25)</f>
        <v/>
      </c>
      <c r="F100" t="str">
        <f>IF(OR( 'BS-2'!B25=0,'BS-2'!B25=""),"",'BS-2'!F25)</f>
        <v/>
      </c>
      <c r="G100" t="str">
        <f>IF(B100="","No Number",IF(ISNUMBER(VALUE(MID(B100,5,2))),IF(LEN(B100)=3,"Total",IF(OR(LEFT(B100,3)="340",LEFT(B100,3)="350",ISNUMBER(F100)),IF(SUM(D100:F100)=0,0,"Data"),"No Number")),"Head"))</f>
        <v>No Number</v>
      </c>
    </row>
    <row r="101">
      <c r="B101" t="str">
        <f>IF(OR( 'BS-2'!B26=0,'BS-2'!B26=""),"",'BS-2'!B26)</f>
        <v/>
      </c>
      <c r="C101" t="str">
        <f>IF(OR( 'BS-2'!B26=0,'BS-2'!B26=""),"",'BS-2'!C26)</f>
        <v/>
      </c>
      <c r="D101" t="str">
        <f>IF(OR( 'BS-2'!B26=0,'BS-2'!B26=""),"",'BS-2'!D26)</f>
        <v/>
      </c>
      <c r="E101" t="str">
        <f>IF(OR( 'BS-2'!B26=0,'BS-2'!B26=""),"",'BS-2'!E26)</f>
        <v/>
      </c>
      <c r="F101" t="str">
        <f>IF(OR( 'BS-2'!B26=0,'BS-2'!B26=""),"",'BS-2'!F26)</f>
        <v/>
      </c>
      <c r="G101" t="str">
        <f>IF(B101="","No Number",IF(ISNUMBER(VALUE(MID(B101,5,2))),IF(LEN(B101)=3,"Total",IF(OR(LEFT(B101,3)="340",LEFT(B101,3)="350",ISNUMBER(F101)),IF(SUM(D101:F101)=0,0,"Data"),"No Number")),"Head"))</f>
        <v>No Number</v>
      </c>
    </row>
    <row r="102">
      <c r="B102" t="str">
        <f>IF(OR( 'BS-2'!B27=0,'BS-2'!B27=""),"",'BS-2'!B27)</f>
        <v/>
      </c>
      <c r="C102" t="str">
        <f>IF(OR( 'BS-2'!B27=0,'BS-2'!B27=""),"",'BS-2'!C27)</f>
        <v/>
      </c>
      <c r="D102" t="str">
        <f>IF(OR( 'BS-2'!B27=0,'BS-2'!B27=""),"",'BS-2'!D27)</f>
        <v/>
      </c>
      <c r="E102" t="str">
        <f>IF(OR( 'BS-2'!B27=0,'BS-2'!B27=""),"",'BS-2'!E27)</f>
        <v/>
      </c>
      <c r="F102" t="str">
        <f>IF(OR( 'BS-2'!B27=0,'BS-2'!B27=""),"",'BS-2'!F27)</f>
        <v/>
      </c>
      <c r="G102" t="str">
        <f>IF(B102="","No Number",IF(ISNUMBER(VALUE(MID(B102,5,2))),IF(LEN(B102)=3,"Total",IF(OR(LEFT(B102,3)="340",LEFT(B102,3)="350",ISNUMBER(F102)),IF(SUM(D102:F102)=0,0,"Data"),"No Number")),"Head"))</f>
        <v>No Number</v>
      </c>
    </row>
    <row r="103">
      <c r="B103" t="str">
        <f>IF(OR( 'BS-2'!B28=0,'BS-2'!B28=""),"",'BS-2'!B28)</f>
        <v/>
      </c>
      <c r="C103" t="str">
        <f>IF(OR( 'BS-2'!B28=0,'BS-2'!B28=""),"",'BS-2'!C28)</f>
        <v/>
      </c>
      <c r="D103" t="str">
        <f>IF(OR( 'BS-2'!B28=0,'BS-2'!B28=""),"",'BS-2'!D28)</f>
        <v/>
      </c>
      <c r="E103" t="str">
        <f>IF(OR( 'BS-2'!B28=0,'BS-2'!B28=""),"",'BS-2'!E28)</f>
        <v/>
      </c>
      <c r="F103" t="str">
        <f>IF(OR( 'BS-2'!B28=0,'BS-2'!B28=""),"",'BS-2'!F28)</f>
        <v/>
      </c>
      <c r="G103" t="str">
        <f>IF(B103="","No Number",IF(ISNUMBER(VALUE(MID(B103,5,2))),IF(LEN(B103)=3,"Total",IF(OR(LEFT(B103,3)="340",LEFT(B103,3)="350",ISNUMBER(F103)),IF(SUM(D103:F103)=0,0,"Data"),"No Number")),"Head"))</f>
        <v>No Number</v>
      </c>
    </row>
    <row r="104">
      <c r="B104">
        <f>IF(OR( 'BS-2'!B29=0,'BS-2'!B29=""),"",'BS-2'!B29)</f>
        <v>130</v>
      </c>
      <c r="C104" t="str">
        <f>IF(OR( 'BS-2'!B29=0,'BS-2'!B29=""),"",'BS-2'!C29)</f>
        <v>Total Rental Income from Panchayat Properties</v>
      </c>
      <c r="D104">
        <f>SUBTOTAL(9,D83:D103)</f>
        <v>165000</v>
      </c>
      <c r="E104">
        <f>SUBTOTAL(9,E83:E103)</f>
        <v>125000</v>
      </c>
      <c r="F104">
        <f>SUBTOTAL(9,F83:F103)</f>
        <v>131000</v>
      </c>
      <c r="G104" t="str">
        <f>IF(B104="","No Number",IF(ISNUMBER(VALUE(MID(B104,5,2))),IF(LEN(B104)=3,"Total",IF(OR(LEFT(B104,3)="340",LEFT(B104,3)="350",ISNUMBER(F104)),IF(SUM(D104:F104)=0,0,"Data"),"No Number")),"Head"))</f>
        <v>Head</v>
      </c>
    </row>
    <row r="105" xml:space="preserve">
      <c r="B105" t="str">
        <v>BS-2 PARTICULARS</v>
      </c>
      <c r="D105" t="str">
        <f>D32</f>
        <v>Actuals for the year 2023-2024(യഥാര്‍ത്ഥ കണക്ക് 2023-2024)</v>
      </c>
      <c r="E105" t="str">
        <f>E32</f>
        <v>Budget  for the  year (including all revisions) 2024-2025  (പരിഷ്കരിച്ച ബജറ്റ്  2024-2025)</v>
      </c>
      <c r="F105" t="str" xml:space="preserve">
        <f>F32</f>
        <v xml:space="preserve">Budget for the Year2025-2026
 (ബജറ്റ്-2025-2026)</v>
      </c>
      <c r="G105" t="str">
        <f>IF(B105="","No Number",IF(ISNUMBER(VALUE(MID(B105,5,2))),IF(LEN(B105)=3,"Total",IF(OR(LEFT(B105,3)="340",LEFT(B105,3)="350",ISNUMBER(F105)),IF(SUM(D105:F105)=0,0,"Data"),"No Number")),"Head"))</f>
        <v>Head</v>
      </c>
    </row>
    <row r="106">
      <c r="B106" t="str">
        <f>'BS-2'!B30</f>
        <v>140 - Fees &amp; User Charges</v>
      </c>
      <c r="G106" t="str">
        <f>IF(B106="","No Number",IF(ISNUMBER(VALUE(MID(B106,5,2))),IF(LEN(B106)=3,"Total",IF(OR(LEFT(B106,3)="340",LEFT(B106,3)="350",ISNUMBER(F106)),IF(SUM(D106:F106)=0,0,"Data"),"No Number")),"Head"))</f>
        <v>Head</v>
      </c>
    </row>
    <row r="107">
      <c r="B107">
        <f>IF(OR( 'BS-2'!B31=0,'BS-2'!B31=""),"",'BS-2'!B31)</f>
        <v>1401001</v>
      </c>
      <c r="C107" t="str">
        <f>IF(OR( 'BS-2'!B31=0,'BS-2'!B31=""),"",'BS-2'!C31)</f>
        <v>Empanelment &amp; Registration Charges/ Fees-രജിസ്ട്രേഷന്‍ ചാര്‍ജ്/ഫീസ്‌</v>
      </c>
      <c r="D107">
        <f>IF(OR( 'BS-2'!B31=0,'BS-2'!B31=""),"",'BS-2'!D31)</f>
        <v>1950</v>
      </c>
      <c r="E107">
        <f>IF(OR( 'BS-2'!B31=0,'BS-2'!B31=""),"",'BS-2'!E31)</f>
        <v>2500</v>
      </c>
      <c r="F107">
        <f>IF(OR( 'BS-2'!B31=0,'BS-2'!B31=""),"",'BS-2'!F31)</f>
        <v>3000</v>
      </c>
      <c r="G107" t="str">
        <f>IF(B107="","No Number",IF(ISNUMBER(VALUE(MID(B107,5,2))),IF(LEN(B107)=3,"Total",IF(OR(LEFT(B107,3)="340",LEFT(B107,3)="350",ISNUMBER(F107)),IF(SUM(D107:F107)=0,0,"Data"),"No Number")),"Head"))</f>
        <v>Data</v>
      </c>
    </row>
    <row r="108">
      <c r="B108">
        <f>IF(OR( 'BS-2'!B32=0,'BS-2'!B32=""),"",'BS-2'!B32)</f>
        <v>1401101</v>
      </c>
      <c r="C108" t="str">
        <f>IF(OR( 'BS-2'!B32=0,'BS-2'!B32=""),"",'BS-2'!C32)</f>
        <v>Licence Fees-ലൈസന്‍സ് ഫീസ്‌</v>
      </c>
      <c r="D108">
        <f>IF(OR( 'BS-2'!B32=0,'BS-2'!B32=""),"",'BS-2'!D32)</f>
        <v>545755</v>
      </c>
      <c r="E108">
        <f>IF(OR( 'BS-2'!B32=0,'BS-2'!B32=""),"",'BS-2'!E32)</f>
        <v>600000</v>
      </c>
      <c r="F108">
        <f>IF(OR( 'BS-2'!B32=0,'BS-2'!B32=""),"",'BS-2'!F32)</f>
        <v>650000</v>
      </c>
      <c r="G108" t="str">
        <f>IF(B108="","No Number",IF(ISNUMBER(VALUE(MID(B108,5,2))),IF(LEN(B108)=3,"Total",IF(OR(LEFT(B108,3)="340",LEFT(B108,3)="350",ISNUMBER(F108)),IF(SUM(D108:F108)=0,0,"Data"),"No Number")),"Head"))</f>
        <v>Data</v>
      </c>
    </row>
    <row r="109">
      <c r="B109">
        <f>IF(OR( 'BS-2'!B33=0,'BS-2'!B33=""),"",'BS-2'!B33)</f>
        <v>1401201</v>
      </c>
      <c r="C109" t="str">
        <f>IF(OR( 'BS-2'!B33=0,'BS-2'!B33=""),"",'BS-2'!C33)</f>
        <v>Fee for Grant of Permit-പെര്‍മിറ്റ്‌ ഫീസ്‌</v>
      </c>
      <c r="D109">
        <f>IF(OR( 'BS-2'!B33=0,'BS-2'!B33=""),"",'BS-2'!D33)</f>
        <v>3765452</v>
      </c>
      <c r="E109">
        <f>IF(OR( 'BS-2'!B33=0,'BS-2'!B33=""),"",'BS-2'!E33)</f>
        <v>3000000</v>
      </c>
      <c r="F109">
        <f>IF(OR( 'BS-2'!B33=0,'BS-2'!B33=""),"",'BS-2'!F33)</f>
        <v>3200000</v>
      </c>
      <c r="G109" t="str">
        <f>IF(B109="","No Number",IF(ISNUMBER(VALUE(MID(B109,5,2))),IF(LEN(B109)=3,"Total",IF(OR(LEFT(B109,3)="340",LEFT(B109,3)="350",ISNUMBER(F109)),IF(SUM(D109:F109)=0,0,"Data"),"No Number")),"Head"))</f>
        <v>Data</v>
      </c>
    </row>
    <row r="110">
      <c r="B110">
        <f>IF(OR( 'BS-2'!B34=0,'BS-2'!B34=""),"",'BS-2'!B34)</f>
        <v>1401301</v>
      </c>
      <c r="C110" t="str">
        <f>IF(OR( 'BS-2'!B34=0,'BS-2'!B34=""),"",'BS-2'!C34)</f>
        <v>Fees for Certificate or Extract-സര്‍ടിഫിക്കറ്റ്/എക്സ്ട്രാക്റ്റ്‌ ഫീ</v>
      </c>
      <c r="D110">
        <f>IF(OR( 'BS-2'!B34=0,'BS-2'!B34=""),"",'BS-2'!D34)</f>
        <v>25692</v>
      </c>
      <c r="E110">
        <f>IF(OR( 'BS-2'!B34=0,'BS-2'!B34=""),"",'BS-2'!E34)</f>
        <v>30000</v>
      </c>
      <c r="F110">
        <f>IF(OR( 'BS-2'!B34=0,'BS-2'!B34=""),"",'BS-2'!F34)</f>
        <v>35000</v>
      </c>
      <c r="G110" t="str">
        <f>IF(B110="","No Number",IF(ISNUMBER(VALUE(MID(B110,5,2))),IF(LEN(B110)=3,"Total",IF(OR(LEFT(B110,3)="340",LEFT(B110,3)="350",ISNUMBER(F110)),IF(SUM(D110:F110)=0,0,"Data"),"No Number")),"Head"))</f>
        <v>Data</v>
      </c>
    </row>
    <row r="111">
      <c r="B111">
        <f>IF(OR( 'BS-2'!B35=0,'BS-2'!B35=""),"",'BS-2'!B35)</f>
        <v>1402001</v>
      </c>
      <c r="C111" t="str">
        <f>IF(OR( 'BS-2'!B35=0,'BS-2'!B35=""),"",'BS-2'!C35)</f>
        <v>Penalties and Fines-ഫൈന്‍</v>
      </c>
      <c r="D111">
        <f>IF(OR( 'BS-2'!B35=0,'BS-2'!B35=""),"",'BS-2'!D35)</f>
        <v>294391</v>
      </c>
      <c r="E111">
        <f>IF(OR( 'BS-2'!B35=0,'BS-2'!B35=""),"",'BS-2'!E35)</f>
        <v>350000</v>
      </c>
      <c r="F111">
        <f>IF(OR( 'BS-2'!B35=0,'BS-2'!B35=""),"",'BS-2'!F35)</f>
        <v>400000</v>
      </c>
      <c r="G111" t="str">
        <f>IF(B111="","No Number",IF(ISNUMBER(VALUE(MID(B111,5,2))),IF(LEN(B111)=3,"Total",IF(OR(LEFT(B111,3)="340",LEFT(B111,3)="350",ISNUMBER(F111)),IF(SUM(D111:F111)=0,0,"Data"),"No Number")),"Head"))</f>
        <v>Data</v>
      </c>
    </row>
    <row r="112">
      <c r="B112">
        <f>IF(OR( 'BS-2'!B36=0,'BS-2'!B36=""),"",'BS-2'!B36)</f>
        <v>1404001</v>
      </c>
      <c r="C112" t="str">
        <f>IF(OR( 'BS-2'!B36=0,'BS-2'!B36=""),"",'BS-2'!C36)</f>
        <v xml:space="preserve">Miscellaneous Fees-മറ്റ് ഫീസുകള്‍ </v>
      </c>
      <c r="D112">
        <f>IF(OR( 'BS-2'!B36=0,'BS-2'!B36=""),"",'BS-2'!D36)</f>
        <v>350495</v>
      </c>
      <c r="E112">
        <f>IF(OR( 'BS-2'!B36=0,'BS-2'!B36=""),"",'BS-2'!E36)</f>
        <v>400000</v>
      </c>
      <c r="F112">
        <f>IF(OR( 'BS-2'!B36=0,'BS-2'!B36=""),"",'BS-2'!F36)</f>
        <v>450000</v>
      </c>
      <c r="G112" t="str">
        <f>IF(B112="","No Number",IF(ISNUMBER(VALUE(MID(B112,5,2))),IF(LEN(B112)=3,"Total",IF(OR(LEFT(B112,3)="340",LEFT(B112,3)="350",ISNUMBER(F112)),IF(SUM(D112:F112)=0,0,"Data"),"No Number")),"Head"))</f>
        <v>Data</v>
      </c>
    </row>
    <row r="113">
      <c r="B113">
        <f>IF(OR( 'BS-2'!B37=0,'BS-2'!B37=""),"",'BS-2'!B37)</f>
        <v>1405001</v>
      </c>
      <c r="C113" t="str">
        <f>IF(OR( 'BS-2'!B37=0,'BS-2'!B37=""),"",'BS-2'!C37)</f>
        <v xml:space="preserve">User Charges Collected-യൂസര്‍ ചാര്‍ജ് </v>
      </c>
      <c r="D113">
        <f>IF(OR( 'BS-2'!B37=0,'BS-2'!B37=""),"",'BS-2'!D37)</f>
        <v>197500</v>
      </c>
      <c r="E113">
        <f>IF(OR( 'BS-2'!B37=0,'BS-2'!B37=""),"",'BS-2'!E37)</f>
        <v>225000</v>
      </c>
      <c r="F113">
        <f>IF(OR( 'BS-2'!B37=0,'BS-2'!B37=""),"",'BS-2'!F37)</f>
        <v>250000</v>
      </c>
      <c r="G113" t="str">
        <f>IF(B113="","No Number",IF(ISNUMBER(VALUE(MID(B113,5,2))),IF(LEN(B113)=3,"Total",IF(OR(LEFT(B113,3)="340",LEFT(B113,3)="350",ISNUMBER(F113)),IF(SUM(D113:F113)=0,0,"Data"),"No Number")),"Head"))</f>
        <v>Data</v>
      </c>
    </row>
    <row r="114">
      <c r="B114">
        <f>IF(OR( 'BS-2'!B38=0,'BS-2'!B38=""),"",'BS-2'!B38)</f>
        <v>1407001</v>
      </c>
      <c r="C114" t="str">
        <f>IF(OR( 'BS-2'!B38=0,'BS-2'!B38=""),"",'BS-2'!C38)</f>
        <v>Service/ Administrative Charges-സര്‍വീസ്/അട്മിനിസ്ട്രെടിവ് ചാര്‍ജുകള്‍</v>
      </c>
      <c r="D114">
        <f>IF(OR( 'BS-2'!B38=0,'BS-2'!B38=""),"",'BS-2'!D38)</f>
        <v>0</v>
      </c>
      <c r="E114">
        <f>IF(OR( 'BS-2'!B38=0,'BS-2'!B38=""),"",'BS-2'!E38)</f>
        <v>0</v>
      </c>
      <c r="F114">
        <f>IF(OR( 'BS-2'!B38=0,'BS-2'!B38=""),"",'BS-2'!F38)</f>
        <v>0</v>
      </c>
      <c r="G114">
        <f>IF(B114="","No Number",IF(ISNUMBER(VALUE(MID(B114,5,2))),IF(LEN(B114)=3,"Total",IF(OR(LEFT(B114,3)="340",LEFT(B114,3)="350",ISNUMBER(F114)),IF(SUM(D114:F114)=0,0,"Data"),"No Number")),"Head"))</f>
        <v>0</v>
      </c>
    </row>
    <row r="115">
      <c r="B115" t="str">
        <f>IF(OR( 'BS-2'!B39=0,'BS-2'!B39=""),"",'BS-2'!B39)</f>
        <v/>
      </c>
      <c r="C115" t="str">
        <f>IF(OR( 'BS-2'!B39=0,'BS-2'!B39=""),"",'BS-2'!C39)</f>
        <v/>
      </c>
      <c r="D115" t="str">
        <f>IF(OR( 'BS-2'!B39=0,'BS-2'!B39=""),"",'BS-2'!D39)</f>
        <v/>
      </c>
      <c r="E115" t="str">
        <f>IF(OR( 'BS-2'!B39=0,'BS-2'!B39=""),"",'BS-2'!E39)</f>
        <v/>
      </c>
      <c r="F115" t="str">
        <f>IF(OR( 'BS-2'!B39=0,'BS-2'!B39=""),"",'BS-2'!F39)</f>
        <v/>
      </c>
      <c r="G115" t="str">
        <f>IF(B115="","No Number",IF(ISNUMBER(VALUE(MID(B115,5,2))),IF(LEN(B115)=3,"Total",IF(OR(LEFT(B115,3)="340",LEFT(B115,3)="350",ISNUMBER(F115)),IF(SUM(D115:F115)=0,0,"Data"),"No Number")),"Head"))</f>
        <v>No Number</v>
      </c>
    </row>
    <row r="116">
      <c r="B116" t="str">
        <f>IF(OR( 'BS-2'!B40=0,'BS-2'!B40=""),"",'BS-2'!B40)</f>
        <v/>
      </c>
      <c r="C116" t="str">
        <f>IF(OR( 'BS-2'!B40=0,'BS-2'!B40=""),"",'BS-2'!C40)</f>
        <v/>
      </c>
      <c r="D116" t="str">
        <f>IF(OR( 'BS-2'!B40=0,'BS-2'!B40=""),"",'BS-2'!D40)</f>
        <v/>
      </c>
      <c r="E116" t="str">
        <f>IF(OR( 'BS-2'!B40=0,'BS-2'!B40=""),"",'BS-2'!E40)</f>
        <v/>
      </c>
      <c r="F116" t="str">
        <f>IF(OR( 'BS-2'!B40=0,'BS-2'!B40=""),"",'BS-2'!F40)</f>
        <v/>
      </c>
      <c r="G116" t="str">
        <f>IF(B116="","No Number",IF(ISNUMBER(VALUE(MID(B116,5,2))),IF(LEN(B116)=3,"Total",IF(OR(LEFT(B116,3)="340",LEFT(B116,3)="350",ISNUMBER(F116)),IF(SUM(D116:F116)=0,0,"Data"),"No Number")),"Head"))</f>
        <v>No Number</v>
      </c>
    </row>
    <row r="117">
      <c r="B117" t="str">
        <f>IF(OR( 'BS-2'!B41=0,'BS-2'!B41=""),"",'BS-2'!B41)</f>
        <v/>
      </c>
      <c r="C117" t="str">
        <f>IF(OR( 'BS-2'!B41=0,'BS-2'!B41=""),"",'BS-2'!C41)</f>
        <v/>
      </c>
      <c r="D117" t="str">
        <f>IF(OR( 'BS-2'!B41=0,'BS-2'!B41=""),"",'BS-2'!D41)</f>
        <v/>
      </c>
      <c r="E117" t="str">
        <f>IF(OR( 'BS-2'!B41=0,'BS-2'!B41=""),"",'BS-2'!E41)</f>
        <v/>
      </c>
      <c r="F117" t="str">
        <f>IF(OR( 'BS-2'!B41=0,'BS-2'!B41=""),"",'BS-2'!F41)</f>
        <v/>
      </c>
      <c r="G117" t="str">
        <f>IF(B117="","No Number",IF(ISNUMBER(VALUE(MID(B117,5,2))),IF(LEN(B117)=3,"Total",IF(OR(LEFT(B117,3)="340",LEFT(B117,3)="350",ISNUMBER(F117)),IF(SUM(D117:F117)=0,0,"Data"),"No Number")),"Head"))</f>
        <v>No Number</v>
      </c>
    </row>
    <row r="118">
      <c r="B118" t="str">
        <f>IF(OR( 'BS-2'!B42=0,'BS-2'!B42=""),"",'BS-2'!B42)</f>
        <v/>
      </c>
      <c r="C118" t="str">
        <f>IF(OR( 'BS-2'!B42=0,'BS-2'!B42=""),"",'BS-2'!C42)</f>
        <v/>
      </c>
      <c r="D118" t="str">
        <f>IF(OR( 'BS-2'!B42=0,'BS-2'!B42=""),"",'BS-2'!D42)</f>
        <v/>
      </c>
      <c r="E118" t="str">
        <f>IF(OR( 'BS-2'!B42=0,'BS-2'!B42=""),"",'BS-2'!E42)</f>
        <v/>
      </c>
      <c r="F118" t="str">
        <f>IF(OR( 'BS-2'!B42=0,'BS-2'!B42=""),"",'BS-2'!F42)</f>
        <v/>
      </c>
      <c r="G118" t="str">
        <f>IF(B118="","No Number",IF(ISNUMBER(VALUE(MID(B118,5,2))),IF(LEN(B118)=3,"Total",IF(OR(LEFT(B118,3)="340",LEFT(B118,3)="350",ISNUMBER(F118)),IF(SUM(D118:F118)=0,0,"Data"),"No Number")),"Head"))</f>
        <v>No Number</v>
      </c>
    </row>
    <row r="119">
      <c r="B119" t="str">
        <f>IF(OR( 'BS-2'!B43=0,'BS-2'!B43=""),"",'BS-2'!B43)</f>
        <v/>
      </c>
      <c r="C119" t="str">
        <f>IF(OR( 'BS-2'!B43=0,'BS-2'!B43=""),"",'BS-2'!C43)</f>
        <v/>
      </c>
      <c r="D119" t="str">
        <f>IF(OR( 'BS-2'!B43=0,'BS-2'!B43=""),"",'BS-2'!D43)</f>
        <v/>
      </c>
      <c r="E119" t="str">
        <f>IF(OR( 'BS-2'!B43=0,'BS-2'!B43=""),"",'BS-2'!E43)</f>
        <v/>
      </c>
      <c r="F119" t="str">
        <f>IF(OR( 'BS-2'!B43=0,'BS-2'!B43=""),"",'BS-2'!F43)</f>
        <v/>
      </c>
      <c r="G119" t="str">
        <f>IF(B119="","No Number",IF(ISNUMBER(VALUE(MID(B119,5,2))),IF(LEN(B119)=3,"Total",IF(OR(LEFT(B119,3)="340",LEFT(B119,3)="350",ISNUMBER(F119)),IF(SUM(D119:F119)=0,0,"Data"),"No Number")),"Head"))</f>
        <v>No Number</v>
      </c>
    </row>
    <row r="120">
      <c r="B120" t="str">
        <f>IF(OR( 'BS-2'!B44=0,'BS-2'!B44=""),"",'BS-2'!B44)</f>
        <v/>
      </c>
      <c r="C120" t="str">
        <f>IF(OR( 'BS-2'!B44=0,'BS-2'!B44=""),"",'BS-2'!C44)</f>
        <v/>
      </c>
      <c r="D120" t="str">
        <f>IF(OR( 'BS-2'!B44=0,'BS-2'!B44=""),"",'BS-2'!D44)</f>
        <v/>
      </c>
      <c r="E120" t="str">
        <f>IF(OR( 'BS-2'!B44=0,'BS-2'!B44=""),"",'BS-2'!E44)</f>
        <v/>
      </c>
      <c r="F120" t="str">
        <f>IF(OR( 'BS-2'!B44=0,'BS-2'!B44=""),"",'BS-2'!F44)</f>
        <v/>
      </c>
      <c r="G120" t="str">
        <f>IF(B120="","No Number",IF(ISNUMBER(VALUE(MID(B120,5,2))),IF(LEN(B120)=3,"Total",IF(OR(LEFT(B120,3)="340",LEFT(B120,3)="350",ISNUMBER(F120)),IF(SUM(D120:F120)=0,0,"Data"),"No Number")),"Head"))</f>
        <v>No Number</v>
      </c>
    </row>
    <row r="121">
      <c r="B121" t="str">
        <f>IF(OR( 'BS-2'!B45=0,'BS-2'!B45=""),"",'BS-2'!B45)</f>
        <v/>
      </c>
      <c r="C121" t="str">
        <f>IF(OR( 'BS-2'!B45=0,'BS-2'!B45=""),"",'BS-2'!C45)</f>
        <v/>
      </c>
      <c r="D121" t="str">
        <f>IF(OR( 'BS-2'!B45=0,'BS-2'!B45=""),"",'BS-2'!D45)</f>
        <v/>
      </c>
      <c r="E121" t="str">
        <f>IF(OR( 'BS-2'!B45=0,'BS-2'!B45=""),"",'BS-2'!E45)</f>
        <v/>
      </c>
      <c r="F121" t="str">
        <f>IF(OR( 'BS-2'!B45=0,'BS-2'!B45=""),"",'BS-2'!F45)</f>
        <v/>
      </c>
      <c r="G121" t="str">
        <f>IF(B121="","No Number",IF(ISNUMBER(VALUE(MID(B121,5,2))),IF(LEN(B121)=3,"Total",IF(OR(LEFT(B121,3)="340",LEFT(B121,3)="350",ISNUMBER(F121)),IF(SUM(D121:F121)=0,0,"Data"),"No Number")),"Head"))</f>
        <v>No Number</v>
      </c>
    </row>
    <row r="122">
      <c r="B122" t="str">
        <f>IF(OR( 'BS-2'!B46=0,'BS-2'!B46=""),"",'BS-2'!B46)</f>
        <v/>
      </c>
      <c r="C122" t="str">
        <f>IF(OR( 'BS-2'!B46=0,'BS-2'!B46=""),"",'BS-2'!C46)</f>
        <v/>
      </c>
      <c r="D122" t="str">
        <f>IF(OR( 'BS-2'!B46=0,'BS-2'!B46=""),"",'BS-2'!D46)</f>
        <v/>
      </c>
      <c r="E122" t="str">
        <f>IF(OR( 'BS-2'!B46=0,'BS-2'!B46=""),"",'BS-2'!E46)</f>
        <v/>
      </c>
      <c r="F122" t="str">
        <f>IF(OR( 'BS-2'!B46=0,'BS-2'!B46=""),"",'BS-2'!F46)</f>
        <v/>
      </c>
      <c r="G122" t="str">
        <f>IF(B122="","No Number",IF(ISNUMBER(VALUE(MID(B122,5,2))),IF(LEN(B122)=3,"Total",IF(OR(LEFT(B122,3)="340",LEFT(B122,3)="350",ISNUMBER(F122)),IF(SUM(D122:F122)=0,0,"Data"),"No Number")),"Head"))</f>
        <v>No Number</v>
      </c>
    </row>
    <row r="123">
      <c r="B123" t="str">
        <f>IF(OR( 'BS-2'!B47=0,'BS-2'!B47=""),"",'BS-2'!B47)</f>
        <v/>
      </c>
      <c r="C123" t="str">
        <f>IF(OR( 'BS-2'!B47=0,'BS-2'!B47=""),"",'BS-2'!C47)</f>
        <v/>
      </c>
      <c r="D123" t="str">
        <f>IF(OR( 'BS-2'!B47=0,'BS-2'!B47=""),"",'BS-2'!D47)</f>
        <v/>
      </c>
      <c r="E123" t="str">
        <f>IF(OR( 'BS-2'!B47=0,'BS-2'!B47=""),"",'BS-2'!E47)</f>
        <v/>
      </c>
      <c r="F123" t="str">
        <f>IF(OR( 'BS-2'!B47=0,'BS-2'!B47=""),"",'BS-2'!F47)</f>
        <v/>
      </c>
      <c r="G123" t="str">
        <f>IF(B123="","No Number",IF(ISNUMBER(VALUE(MID(B123,5,2))),IF(LEN(B123)=3,"Total",IF(OR(LEFT(B123,3)="340",LEFT(B123,3)="350",ISNUMBER(F123)),IF(SUM(D123:F123)=0,0,"Data"),"No Number")),"Head"))</f>
        <v>No Number</v>
      </c>
    </row>
    <row r="124">
      <c r="B124" t="str">
        <f>IF(OR( 'BS-2'!B48=0,'BS-2'!B48=""),"",'BS-2'!B48)</f>
        <v/>
      </c>
      <c r="C124" t="str">
        <f>IF(OR( 'BS-2'!B48=0,'BS-2'!B48=""),"",'BS-2'!C48)</f>
        <v/>
      </c>
      <c r="D124" t="str">
        <f>IF(OR( 'BS-2'!B48=0,'BS-2'!B48=""),"",'BS-2'!D48)</f>
        <v/>
      </c>
      <c r="E124" t="str">
        <f>IF(OR( 'BS-2'!B48=0,'BS-2'!B48=""),"",'BS-2'!E48)</f>
        <v/>
      </c>
      <c r="F124" t="str">
        <f>IF(OR( 'BS-2'!B48=0,'BS-2'!B48=""),"",'BS-2'!F48)</f>
        <v/>
      </c>
      <c r="G124" t="str">
        <f>IF(B124="","No Number",IF(ISNUMBER(VALUE(MID(B124,5,2))),IF(LEN(B124)=3,"Total",IF(OR(LEFT(B124,3)="340",LEFT(B124,3)="350",ISNUMBER(F124)),IF(SUM(D124:F124)=0,0,"Data"),"No Number")),"Head"))</f>
        <v>No Number</v>
      </c>
    </row>
    <row r="125">
      <c r="B125" t="str">
        <f>IF(OR( 'BS-2'!B49=0,'BS-2'!B49=""),"",'BS-2'!B49)</f>
        <v/>
      </c>
      <c r="C125" t="str">
        <f>IF(OR( 'BS-2'!B49=0,'BS-2'!B49=""),"",'BS-2'!C49)</f>
        <v/>
      </c>
      <c r="D125" t="str">
        <f>IF(OR( 'BS-2'!B49=0,'BS-2'!B49=""),"",'BS-2'!D49)</f>
        <v/>
      </c>
      <c r="E125" t="str">
        <f>IF(OR( 'BS-2'!B49=0,'BS-2'!B49=""),"",'BS-2'!E49)</f>
        <v/>
      </c>
      <c r="F125" t="str">
        <f>IF(OR( 'BS-2'!B49=0,'BS-2'!B49=""),"",'BS-2'!F49)</f>
        <v/>
      </c>
      <c r="G125" t="str">
        <f>IF(B125="","No Number",IF(ISNUMBER(VALUE(MID(B125,5,2))),IF(LEN(B125)=3,"Total",IF(OR(LEFT(B125,3)="340",LEFT(B125,3)="350",ISNUMBER(F125)),IF(SUM(D125:F125)=0,0,"Data"),"No Number")),"Head"))</f>
        <v>No Number</v>
      </c>
    </row>
    <row r="126">
      <c r="B126" t="str">
        <f>IF(OR( 'BS-2'!B50=0,'BS-2'!B50=""),"",'BS-2'!B50)</f>
        <v/>
      </c>
      <c r="C126" t="str">
        <f>IF(OR( 'BS-2'!B50=0,'BS-2'!B50=""),"",'BS-2'!C50)</f>
        <v/>
      </c>
      <c r="D126" t="str">
        <f>IF(OR( 'BS-2'!B50=0,'BS-2'!B50=""),"",'BS-2'!D50)</f>
        <v/>
      </c>
      <c r="E126" t="str">
        <f>IF(OR( 'BS-2'!B50=0,'BS-2'!B50=""),"",'BS-2'!E50)</f>
        <v/>
      </c>
      <c r="F126" t="str">
        <f>IF(OR( 'BS-2'!B50=0,'BS-2'!B50=""),"",'BS-2'!F50)</f>
        <v/>
      </c>
      <c r="G126" t="str">
        <f>IF(B126="","No Number",IF(ISNUMBER(VALUE(MID(B126,5,2))),IF(LEN(B126)=3,"Total",IF(OR(LEFT(B126,3)="340",LEFT(B126,3)="350",ISNUMBER(F126)),IF(SUM(D126:F126)=0,0,"Data"),"No Number")),"Head"))</f>
        <v>No Number</v>
      </c>
    </row>
    <row r="127">
      <c r="B127" t="str">
        <f>IF(OR( 'BS-2'!B51=0,'BS-2'!B51=""),"",'BS-2'!B51)</f>
        <v/>
      </c>
      <c r="C127" t="str">
        <f>IF(OR( 'BS-2'!B51=0,'BS-2'!B51=""),"",'BS-2'!C51)</f>
        <v/>
      </c>
      <c r="D127" t="str">
        <f>IF(OR( 'BS-2'!B51=0,'BS-2'!B51=""),"",'BS-2'!D51)</f>
        <v/>
      </c>
      <c r="E127" t="str">
        <f>IF(OR( 'BS-2'!B51=0,'BS-2'!B51=""),"",'BS-2'!E51)</f>
        <v/>
      </c>
      <c r="F127" t="str">
        <f>IF(OR( 'BS-2'!B51=0,'BS-2'!B51=""),"",'BS-2'!F51)</f>
        <v/>
      </c>
      <c r="G127" t="str">
        <f>IF(B127="","No Number",IF(ISNUMBER(VALUE(MID(B127,5,2))),IF(LEN(B127)=3,"Total",IF(OR(LEFT(B127,3)="340",LEFT(B127,3)="350",ISNUMBER(F127)),IF(SUM(D127:F127)=0,0,"Data"),"No Number")),"Head"))</f>
        <v>No Number</v>
      </c>
    </row>
    <row r="128">
      <c r="B128" t="str">
        <f>IF(OR( 'BS-2'!B52=0,'BS-2'!B52=""),"",'BS-2'!B52)</f>
        <v/>
      </c>
      <c r="C128" t="str">
        <f>IF(OR( 'BS-2'!B52=0,'BS-2'!B52=""),"",'BS-2'!C52)</f>
        <v/>
      </c>
      <c r="D128" t="str">
        <f>IF(OR( 'BS-2'!B52=0,'BS-2'!B52=""),"",'BS-2'!D52)</f>
        <v/>
      </c>
      <c r="E128" t="str">
        <f>IF(OR( 'BS-2'!B52=0,'BS-2'!B52=""),"",'BS-2'!E52)</f>
        <v/>
      </c>
      <c r="F128" t="str">
        <f>IF(OR( 'BS-2'!B52=0,'BS-2'!B52=""),"",'BS-2'!F52)</f>
        <v/>
      </c>
      <c r="G128" t="str">
        <f>IF(B128="","No Number",IF(ISNUMBER(VALUE(MID(B128,5,2))),IF(LEN(B128)=3,"Total",IF(OR(LEFT(B128,3)="340",LEFT(B128,3)="350",ISNUMBER(F128)),IF(SUM(D128:F128)=0,0,"Data"),"No Number")),"Head"))</f>
        <v>No Number</v>
      </c>
    </row>
    <row r="129">
      <c r="B129" t="str">
        <f>IF(OR( 'BS-2'!B53=0,'BS-2'!B53=""),"",'BS-2'!B53)</f>
        <v/>
      </c>
      <c r="C129" t="str">
        <f>IF(OR( 'BS-2'!B53=0,'BS-2'!B53=""),"",'BS-2'!C53)</f>
        <v/>
      </c>
      <c r="D129" t="str">
        <f>IF(OR( 'BS-2'!B53=0,'BS-2'!B53=""),"",'BS-2'!D53)</f>
        <v/>
      </c>
      <c r="E129" t="str">
        <f>IF(OR( 'BS-2'!B53=0,'BS-2'!B53=""),"",'BS-2'!E53)</f>
        <v/>
      </c>
      <c r="F129" t="str">
        <f>IF(OR( 'BS-2'!B53=0,'BS-2'!B53=""),"",'BS-2'!F53)</f>
        <v/>
      </c>
      <c r="G129" t="str">
        <f>IF(B129="","No Number",IF(ISNUMBER(VALUE(MID(B129,5,2))),IF(LEN(B129)=3,"Total",IF(OR(LEFT(B129,3)="340",LEFT(B129,3)="350",ISNUMBER(F129)),IF(SUM(D129:F129)=0,0,"Data"),"No Number")),"Head"))</f>
        <v>No Number</v>
      </c>
    </row>
    <row r="130">
      <c r="B130" t="str">
        <f>IF(OR( 'BS-2'!B54=0,'BS-2'!B54=""),"",'BS-2'!B54)</f>
        <v/>
      </c>
      <c r="C130" t="str">
        <f>IF(OR( 'BS-2'!B54=0,'BS-2'!B54=""),"",'BS-2'!C54)</f>
        <v/>
      </c>
      <c r="D130" t="str">
        <f>IF(OR( 'BS-2'!B54=0,'BS-2'!B54=""),"",'BS-2'!D54)</f>
        <v/>
      </c>
      <c r="E130" t="str">
        <f>IF(OR( 'BS-2'!B54=0,'BS-2'!B54=""),"",'BS-2'!E54)</f>
        <v/>
      </c>
      <c r="F130" t="str">
        <f>IF(OR( 'BS-2'!B54=0,'BS-2'!B54=""),"",'BS-2'!F54)</f>
        <v/>
      </c>
      <c r="G130" t="str">
        <f>IF(B130="","No Number",IF(ISNUMBER(VALUE(MID(B130,5,2))),IF(LEN(B130)=3,"Total",IF(OR(LEFT(B130,3)="340",LEFT(B130,3)="350",ISNUMBER(F130)),IF(SUM(D130:F130)=0,0,"Data"),"No Number")),"Head"))</f>
        <v>No Number</v>
      </c>
    </row>
    <row r="131">
      <c r="B131" t="str">
        <f>IF(OR( 'BS-2'!B55=0,'BS-2'!B55=""),"",'BS-2'!B55)</f>
        <v/>
      </c>
      <c r="C131" t="str">
        <f>IF(OR( 'BS-2'!B55=0,'BS-2'!B55=""),"",'BS-2'!C55)</f>
        <v/>
      </c>
      <c r="D131" t="str">
        <f>IF(OR( 'BS-2'!B55=0,'BS-2'!B55=""),"",'BS-2'!D55)</f>
        <v/>
      </c>
      <c r="E131" t="str">
        <f>IF(OR( 'BS-2'!B55=0,'BS-2'!B55=""),"",'BS-2'!E55)</f>
        <v/>
      </c>
      <c r="F131" t="str">
        <f>IF(OR( 'BS-2'!B55=0,'BS-2'!B55=""),"",'BS-2'!F55)</f>
        <v/>
      </c>
      <c r="G131" t="str">
        <f>IF(B131="","No Number",IF(ISNUMBER(VALUE(MID(B131,5,2))),IF(LEN(B131)=3,"Total",IF(OR(LEFT(B131,3)="340",LEFT(B131,3)="350",ISNUMBER(F131)),IF(SUM(D131:F131)=0,0,"Data"),"No Number")),"Head"))</f>
        <v>No Number</v>
      </c>
    </row>
    <row r="132">
      <c r="B132" t="str">
        <f>IF(OR( 'BS-2'!B56=0,'BS-2'!B56=""),"",'BS-2'!B56)</f>
        <v/>
      </c>
      <c r="C132" t="str">
        <f>IF(OR( 'BS-2'!B56=0,'BS-2'!B56=""),"",'BS-2'!C56)</f>
        <v/>
      </c>
      <c r="D132" t="str">
        <f>IF(OR( 'BS-2'!B56=0,'BS-2'!B56=""),"",'BS-2'!D56)</f>
        <v/>
      </c>
      <c r="E132" t="str">
        <f>IF(OR( 'BS-2'!B56=0,'BS-2'!B56=""),"",'BS-2'!E56)</f>
        <v/>
      </c>
      <c r="F132" t="str">
        <f>IF(OR( 'BS-2'!B56=0,'BS-2'!B56=""),"",'BS-2'!F56)</f>
        <v/>
      </c>
      <c r="G132" t="str">
        <f>IF(B132="","No Number",IF(ISNUMBER(VALUE(MID(B132,5,2))),IF(LEN(B132)=3,"Total",IF(OR(LEFT(B132,3)="340",LEFT(B132,3)="350",ISNUMBER(F132)),IF(SUM(D132:F132)=0,0,"Data"),"No Number")),"Head"))</f>
        <v>No Number</v>
      </c>
    </row>
    <row r="133">
      <c r="B133" t="str">
        <f>IF(OR( 'BS-2'!B57=0,'BS-2'!B57=""),"",'BS-2'!B57)</f>
        <v/>
      </c>
      <c r="C133" t="str">
        <f>IF(OR( 'BS-2'!B57=0,'BS-2'!B57=""),"",'BS-2'!C57)</f>
        <v/>
      </c>
      <c r="D133" t="str">
        <f>IF(OR( 'BS-2'!B57=0,'BS-2'!B57=""),"",'BS-2'!D57)</f>
        <v/>
      </c>
      <c r="E133" t="str">
        <f>IF(OR( 'BS-2'!B57=0,'BS-2'!B57=""),"",'BS-2'!E57)</f>
        <v/>
      </c>
      <c r="F133" t="str">
        <f>IF(OR( 'BS-2'!B57=0,'BS-2'!B57=""),"",'BS-2'!F57)</f>
        <v/>
      </c>
      <c r="G133" t="str">
        <f>IF(B133="","No Number",IF(ISNUMBER(VALUE(MID(B133,5,2))),IF(LEN(B133)=3,"Total",IF(OR(LEFT(B133,3)="340",LEFT(B133,3)="350",ISNUMBER(F133)),IF(SUM(D133:F133)=0,0,"Data"),"No Number")),"Head"))</f>
        <v>No Number</v>
      </c>
    </row>
    <row r="134">
      <c r="B134" t="str">
        <f>IF(OR( 'BS-2'!B58=0,'BS-2'!B58=""),"",'BS-2'!B58)</f>
        <v/>
      </c>
      <c r="C134" t="str">
        <f>IF(OR( 'BS-2'!B58=0,'BS-2'!B58=""),"",'BS-2'!C58)</f>
        <v/>
      </c>
      <c r="D134" t="str">
        <f>IF(OR( 'BS-2'!B58=0,'BS-2'!B58=""),"",'BS-2'!D58)</f>
        <v/>
      </c>
      <c r="E134" t="str">
        <f>IF(OR( 'BS-2'!B58=0,'BS-2'!B58=""),"",'BS-2'!E58)</f>
        <v/>
      </c>
      <c r="F134" t="str">
        <f>IF(OR( 'BS-2'!B58=0,'BS-2'!B58=""),"",'BS-2'!F58)</f>
        <v/>
      </c>
      <c r="G134" t="str">
        <f>IF(B134="","No Number",IF(ISNUMBER(VALUE(MID(B134,5,2))),IF(LEN(B134)=3,"Total",IF(OR(LEFT(B134,3)="340",LEFT(B134,3)="350",ISNUMBER(F134)),IF(SUM(D134:F134)=0,0,"Data"),"No Number")),"Head"))</f>
        <v>No Number</v>
      </c>
    </row>
    <row r="135">
      <c r="B135" t="str">
        <f>IF(OR( 'BS-2'!B59=0,'BS-2'!B59=""),"",'BS-2'!B59)</f>
        <v/>
      </c>
      <c r="C135" t="str">
        <f>IF(OR( 'BS-2'!B59=0,'BS-2'!B59=""),"",'BS-2'!C59)</f>
        <v/>
      </c>
      <c r="D135" t="str">
        <f>IF(OR( 'BS-2'!B59=0,'BS-2'!B59=""),"",'BS-2'!D59)</f>
        <v/>
      </c>
      <c r="E135" t="str">
        <f>IF(OR( 'BS-2'!B59=0,'BS-2'!B59=""),"",'BS-2'!E59)</f>
        <v/>
      </c>
      <c r="F135" t="str">
        <f>IF(OR( 'BS-2'!B59=0,'BS-2'!B59=""),"",'BS-2'!F59)</f>
        <v/>
      </c>
      <c r="G135" t="str">
        <f>IF(B135="","No Number",IF(ISNUMBER(VALUE(MID(B135,5,2))),IF(LEN(B135)=3,"Total",IF(OR(LEFT(B135,3)="340",LEFT(B135,3)="350",ISNUMBER(F135)),IF(SUM(D135:F135)=0,0,"Data"),"No Number")),"Head"))</f>
        <v>No Number</v>
      </c>
    </row>
    <row r="136">
      <c r="B136" t="str">
        <f>IF(OR( 'BS-2'!B60=0,'BS-2'!B60=""),"",'BS-2'!B60)</f>
        <v/>
      </c>
      <c r="C136" t="str">
        <f>IF(OR( 'BS-2'!B60=0,'BS-2'!B60=""),"",'BS-2'!C60)</f>
        <v/>
      </c>
      <c r="D136" t="str">
        <f>IF(OR( 'BS-2'!B60=0,'BS-2'!B60=""),"",'BS-2'!D60)</f>
        <v/>
      </c>
      <c r="E136" t="str">
        <f>IF(OR( 'BS-2'!B60=0,'BS-2'!B60=""),"",'BS-2'!E60)</f>
        <v/>
      </c>
      <c r="F136" t="str">
        <f>IF(OR( 'BS-2'!B60=0,'BS-2'!B60=""),"",'BS-2'!F60)</f>
        <v/>
      </c>
      <c r="G136" t="str">
        <f>IF(B136="","No Number",IF(ISNUMBER(VALUE(MID(B136,5,2))),IF(LEN(B136)=3,"Total",IF(OR(LEFT(B136,3)="340",LEFT(B136,3)="350",ISNUMBER(F136)),IF(SUM(D136:F136)=0,0,"Data"),"No Number")),"Head"))</f>
        <v>No Number</v>
      </c>
    </row>
    <row r="137">
      <c r="B137" t="str">
        <f>IF(OR( 'BS-2'!B61=0,'BS-2'!B61=""),"",'BS-2'!B61)</f>
        <v/>
      </c>
      <c r="C137" t="str">
        <f>IF(OR( 'BS-2'!B61=0,'BS-2'!B61=""),"",'BS-2'!C61)</f>
        <v/>
      </c>
      <c r="D137" t="str">
        <f>IF(OR( 'BS-2'!B61=0,'BS-2'!B61=""),"",'BS-2'!D61)</f>
        <v/>
      </c>
      <c r="E137" t="str">
        <f>IF(OR( 'BS-2'!B61=0,'BS-2'!B61=""),"",'BS-2'!E61)</f>
        <v/>
      </c>
      <c r="F137" t="str">
        <f>IF(OR( 'BS-2'!B61=0,'BS-2'!B61=""),"",'BS-2'!F61)</f>
        <v/>
      </c>
      <c r="G137" t="str">
        <f>IF(B137="","No Number",IF(ISNUMBER(VALUE(MID(B137,5,2))),IF(LEN(B137)=3,"Total",IF(OR(LEFT(B137,3)="340",LEFT(B137,3)="350",ISNUMBER(F137)),IF(SUM(D137:F137)=0,0,"Data"),"No Number")),"Head"))</f>
        <v>No Number</v>
      </c>
    </row>
    <row r="138">
      <c r="B138" t="str">
        <f>IF(OR( 'BS-2'!B62=0,'BS-2'!B62=""),"",'BS-2'!B62)</f>
        <v/>
      </c>
      <c r="C138" t="str">
        <f>IF(OR( 'BS-2'!B62=0,'BS-2'!B62=""),"",'BS-2'!C62)</f>
        <v/>
      </c>
      <c r="D138" t="str">
        <f>IF(OR( 'BS-2'!B62=0,'BS-2'!B62=""),"",'BS-2'!D62)</f>
        <v/>
      </c>
      <c r="E138" t="str">
        <f>IF(OR( 'BS-2'!B62=0,'BS-2'!B62=""),"",'BS-2'!E62)</f>
        <v/>
      </c>
      <c r="F138" t="str">
        <f>IF(OR( 'BS-2'!B62=0,'BS-2'!B62=""),"",'BS-2'!F62)</f>
        <v/>
      </c>
      <c r="G138" t="str">
        <f>IF(B138="","No Number",IF(ISNUMBER(VALUE(MID(B138,5,2))),IF(LEN(B138)=3,"Total",IF(OR(LEFT(B138,3)="340",LEFT(B138,3)="350",ISNUMBER(F138)),IF(SUM(D138:F138)=0,0,"Data"),"No Number")),"Head"))</f>
        <v>No Number</v>
      </c>
    </row>
    <row r="139">
      <c r="B139" t="str">
        <f>IF(OR( 'BS-2'!B63=0,'BS-2'!B63=""),"",'BS-2'!B63)</f>
        <v/>
      </c>
      <c r="C139" t="str">
        <f>IF(OR( 'BS-2'!B63=0,'BS-2'!B63=""),"",'BS-2'!C63)</f>
        <v/>
      </c>
      <c r="D139" t="str">
        <f>IF(OR( 'BS-2'!B63=0,'BS-2'!B63=""),"",'BS-2'!D63)</f>
        <v/>
      </c>
      <c r="E139" t="str">
        <f>IF(OR( 'BS-2'!B63=0,'BS-2'!B63=""),"",'BS-2'!E63)</f>
        <v/>
      </c>
      <c r="F139" t="str">
        <f>IF(OR( 'BS-2'!B63=0,'BS-2'!B63=""),"",'BS-2'!F63)</f>
        <v/>
      </c>
      <c r="G139" t="str">
        <f>IF(B139="","No Number",IF(ISNUMBER(VALUE(MID(B139,5,2))),IF(LEN(B139)=3,"Total",IF(OR(LEFT(B139,3)="340",LEFT(B139,3)="350",ISNUMBER(F139)),IF(SUM(D139:F139)=0,0,"Data"),"No Number")),"Head"))</f>
        <v>No Number</v>
      </c>
    </row>
    <row r="140">
      <c r="B140" t="str">
        <f>IF(OR( 'BS-2'!B64=0,'BS-2'!B64=""),"",'BS-2'!B64)</f>
        <v/>
      </c>
      <c r="C140" t="str">
        <f>IF(OR( 'BS-2'!B64=0,'BS-2'!B64=""),"",'BS-2'!C64)</f>
        <v/>
      </c>
      <c r="D140" t="str">
        <f>IF(OR( 'BS-2'!B64=0,'BS-2'!B64=""),"",'BS-2'!D64)</f>
        <v/>
      </c>
      <c r="E140" t="str">
        <f>IF(OR( 'BS-2'!B64=0,'BS-2'!B64=""),"",'BS-2'!E64)</f>
        <v/>
      </c>
      <c r="F140" t="str">
        <f>IF(OR( 'BS-2'!B64=0,'BS-2'!B64=""),"",'BS-2'!F64)</f>
        <v/>
      </c>
      <c r="G140" t="str">
        <f>IF(B140="","No Number",IF(ISNUMBER(VALUE(MID(B140,5,2))),IF(LEN(B140)=3,"Total",IF(OR(LEFT(B140,3)="340",LEFT(B140,3)="350",ISNUMBER(F140)),IF(SUM(D140:F140)=0,0,"Data"),"No Number")),"Head"))</f>
        <v>No Number</v>
      </c>
    </row>
    <row r="141">
      <c r="B141" t="str">
        <f>IF(OR( 'BS-2'!B65=0,'BS-2'!B65=""),"",'BS-2'!B65)</f>
        <v/>
      </c>
      <c r="C141" t="str">
        <f>IF(OR( 'BS-2'!B65=0,'BS-2'!B65=""),"",'BS-2'!C65)</f>
        <v/>
      </c>
      <c r="D141" t="str">
        <f>IF(OR( 'BS-2'!B65=0,'BS-2'!B65=""),"",'BS-2'!D65)</f>
        <v/>
      </c>
      <c r="E141" t="str">
        <f>IF(OR( 'BS-2'!B65=0,'BS-2'!B65=""),"",'BS-2'!E65)</f>
        <v/>
      </c>
      <c r="F141" t="str">
        <f>IF(OR( 'BS-2'!B65=0,'BS-2'!B65=""),"",'BS-2'!F65)</f>
        <v/>
      </c>
      <c r="G141" t="str">
        <f>IF(B141="","No Number",IF(ISNUMBER(VALUE(MID(B141,5,2))),IF(LEN(B141)=3,"Total",IF(OR(LEFT(B141,3)="340",LEFT(B141,3)="350",ISNUMBER(F141)),IF(SUM(D141:F141)=0,0,"Data"),"No Number")),"Head"))</f>
        <v>No Number</v>
      </c>
    </row>
    <row r="142">
      <c r="B142" t="str">
        <f>IF(OR( 'BS-2'!B66=0,'BS-2'!B66=""),"",'BS-2'!B66)</f>
        <v/>
      </c>
      <c r="C142" t="str">
        <f>IF(OR( 'BS-2'!B66=0,'BS-2'!B66=""),"",'BS-2'!C66)</f>
        <v/>
      </c>
      <c r="D142" t="str">
        <f>IF(OR( 'BS-2'!B66=0,'BS-2'!B66=""),"",'BS-2'!D66)</f>
        <v/>
      </c>
      <c r="E142" t="str">
        <f>IF(OR( 'BS-2'!B66=0,'BS-2'!B66=""),"",'BS-2'!E66)</f>
        <v/>
      </c>
      <c r="F142" t="str">
        <f>IF(OR( 'BS-2'!B66=0,'BS-2'!B66=""),"",'BS-2'!F66)</f>
        <v/>
      </c>
      <c r="G142" t="str">
        <f>IF(B142="","No Number",IF(ISNUMBER(VALUE(MID(B142,5,2))),IF(LEN(B142)=3,"Total",IF(OR(LEFT(B142,3)="340",LEFT(B142,3)="350",ISNUMBER(F142)),IF(SUM(D142:F142)=0,0,"Data"),"No Number")),"Head"))</f>
        <v>No Number</v>
      </c>
    </row>
    <row r="143">
      <c r="B143" t="str">
        <f>IF(OR( 'BS-2'!B67=0,'BS-2'!B67=""),"",'BS-2'!B67)</f>
        <v/>
      </c>
      <c r="C143" t="str">
        <f>IF(OR( 'BS-2'!B67=0,'BS-2'!B67=""),"",'BS-2'!C67)</f>
        <v/>
      </c>
      <c r="D143" t="str">
        <f>IF(OR( 'BS-2'!B67=0,'BS-2'!B67=""),"",'BS-2'!D67)</f>
        <v/>
      </c>
      <c r="E143" t="str">
        <f>IF(OR( 'BS-2'!B67=0,'BS-2'!B67=""),"",'BS-2'!E67)</f>
        <v/>
      </c>
      <c r="F143" t="str">
        <f>IF(OR( 'BS-2'!B67=0,'BS-2'!B67=""),"",'BS-2'!F67)</f>
        <v/>
      </c>
      <c r="G143" t="str">
        <f>IF(B143="","No Number",IF(ISNUMBER(VALUE(MID(B143,5,2))),IF(LEN(B143)=3,"Total",IF(OR(LEFT(B143,3)="340",LEFT(B143,3)="350",ISNUMBER(F143)),IF(SUM(D143:F143)=0,0,"Data"),"No Number")),"Head"))</f>
        <v>No Number</v>
      </c>
    </row>
    <row r="144">
      <c r="B144" t="str">
        <f>IF(OR( 'BS-2'!B68=0,'BS-2'!B68=""),"",'BS-2'!B68)</f>
        <v/>
      </c>
      <c r="C144" t="str">
        <f>IF(OR( 'BS-2'!B68=0,'BS-2'!B68=""),"",'BS-2'!C68)</f>
        <v/>
      </c>
      <c r="D144" t="str">
        <f>IF(OR( 'BS-2'!B68=0,'BS-2'!B68=""),"",'BS-2'!D68)</f>
        <v/>
      </c>
      <c r="E144" t="str">
        <f>IF(OR( 'BS-2'!B68=0,'BS-2'!B68=""),"",'BS-2'!E68)</f>
        <v/>
      </c>
      <c r="F144" t="str">
        <f>IF(OR( 'BS-2'!B68=0,'BS-2'!B68=""),"",'BS-2'!F68)</f>
        <v/>
      </c>
      <c r="G144" t="str">
        <f>IF(B144="","No Number",IF(ISNUMBER(VALUE(MID(B144,5,2))),IF(LEN(B144)=3,"Total",IF(OR(LEFT(B144,3)="340",LEFT(B144,3)="350",ISNUMBER(F144)),IF(SUM(D144:F144)=0,0,"Data"),"No Number")),"Head"))</f>
        <v>No Number</v>
      </c>
    </row>
    <row r="145">
      <c r="B145" t="str">
        <f>IF(OR( 'BS-2'!B69=0,'BS-2'!B69=""),"",'BS-2'!B69)</f>
        <v/>
      </c>
      <c r="C145" t="str">
        <f>IF(OR( 'BS-2'!B69=0,'BS-2'!B69=""),"",'BS-2'!C69)</f>
        <v/>
      </c>
      <c r="D145" t="str">
        <f>IF(OR( 'BS-2'!B69=0,'BS-2'!B69=""),"",'BS-2'!D69)</f>
        <v/>
      </c>
      <c r="E145" t="str">
        <f>IF(OR( 'BS-2'!B69=0,'BS-2'!B69=""),"",'BS-2'!E69)</f>
        <v/>
      </c>
      <c r="F145" t="str">
        <f>IF(OR( 'BS-2'!B69=0,'BS-2'!B69=""),"",'BS-2'!F69)</f>
        <v/>
      </c>
      <c r="G145" t="str">
        <f>IF(B145="","No Number",IF(ISNUMBER(VALUE(MID(B145,5,2))),IF(LEN(B145)=3,"Total",IF(OR(LEFT(B145,3)="340",LEFT(B145,3)="350",ISNUMBER(F145)),IF(SUM(D145:F145)=0,0,"Data"),"No Number")),"Head"))</f>
        <v>No Number</v>
      </c>
    </row>
    <row r="146">
      <c r="B146" t="str">
        <f>IF(OR( 'BS-2'!B70=0,'BS-2'!B70=""),"",'BS-2'!B70)</f>
        <v/>
      </c>
      <c r="C146" t="str">
        <f>IF(OR( 'BS-2'!B70=0,'BS-2'!B70=""),"",'BS-2'!C70)</f>
        <v/>
      </c>
      <c r="D146" t="str">
        <f>IF(OR( 'BS-2'!B70=0,'BS-2'!B70=""),"",'BS-2'!D70)</f>
        <v/>
      </c>
      <c r="E146" t="str">
        <f>IF(OR( 'BS-2'!B70=0,'BS-2'!B70=""),"",'BS-2'!E70)</f>
        <v/>
      </c>
      <c r="F146" t="str">
        <f>IF(OR( 'BS-2'!B70=0,'BS-2'!B70=""),"",'BS-2'!F70)</f>
        <v/>
      </c>
      <c r="G146" t="str">
        <f>IF(B146="","No Number",IF(ISNUMBER(VALUE(MID(B146,5,2))),IF(LEN(B146)=3,"Total",IF(OR(LEFT(B146,3)="340",LEFT(B146,3)="350",ISNUMBER(F146)),IF(SUM(D146:F146)=0,0,"Data"),"No Number")),"Head"))</f>
        <v>No Number</v>
      </c>
    </row>
    <row r="147">
      <c r="B147" t="str">
        <f>IF(OR( 'BS-2'!B71=0,'BS-2'!B71=""),"",'BS-2'!B71)</f>
        <v/>
      </c>
      <c r="C147" t="str">
        <f>IF(OR( 'BS-2'!B71=0,'BS-2'!B71=""),"",'BS-2'!C71)</f>
        <v/>
      </c>
      <c r="D147" t="str">
        <f>IF(OR( 'BS-2'!B71=0,'BS-2'!B71=""),"",'BS-2'!D71)</f>
        <v/>
      </c>
      <c r="E147" t="str">
        <f>IF(OR( 'BS-2'!B71=0,'BS-2'!B71=""),"",'BS-2'!E71)</f>
        <v/>
      </c>
      <c r="F147" t="str">
        <f>IF(OR( 'BS-2'!B71=0,'BS-2'!B71=""),"",'BS-2'!F71)</f>
        <v/>
      </c>
      <c r="G147" t="str">
        <f>IF(B147="","No Number",IF(ISNUMBER(VALUE(MID(B147,5,2))),IF(LEN(B147)=3,"Total",IF(OR(LEFT(B147,3)="340",LEFT(B147,3)="350",ISNUMBER(F147)),IF(SUM(D147:F147)=0,0,"Data"),"No Number")),"Head"))</f>
        <v>No Number</v>
      </c>
    </row>
    <row r="148">
      <c r="B148" t="str">
        <f>IF(OR( 'BS-2'!B72=0,'BS-2'!B72=""),"",'BS-2'!B72)</f>
        <v/>
      </c>
      <c r="C148" t="str">
        <f>IF(OR( 'BS-2'!B72=0,'BS-2'!B72=""),"",'BS-2'!C72)</f>
        <v/>
      </c>
      <c r="D148" t="str">
        <f>IF(OR( 'BS-2'!B72=0,'BS-2'!B72=""),"",'BS-2'!D72)</f>
        <v/>
      </c>
      <c r="E148" t="str">
        <f>IF(OR( 'BS-2'!B72=0,'BS-2'!B72=""),"",'BS-2'!E72)</f>
        <v/>
      </c>
      <c r="F148" t="str">
        <f>IF(OR( 'BS-2'!B72=0,'BS-2'!B72=""),"",'BS-2'!F72)</f>
        <v/>
      </c>
      <c r="G148" t="str">
        <f>IF(B148="","No Number",IF(ISNUMBER(VALUE(MID(B148,5,2))),IF(LEN(B148)=3,"Total",IF(OR(LEFT(B148,3)="340",LEFT(B148,3)="350",ISNUMBER(F148)),IF(SUM(D148:F148)=0,0,"Data"),"No Number")),"Head"))</f>
        <v>No Number</v>
      </c>
    </row>
    <row r="149">
      <c r="B149" t="str">
        <f>IF(OR( 'BS-2'!B73=0,'BS-2'!B73=""),"",'BS-2'!B73)</f>
        <v/>
      </c>
      <c r="C149" t="str">
        <f>IF(OR( 'BS-2'!B73=0,'BS-2'!B73=""),"",'BS-2'!C73)</f>
        <v/>
      </c>
      <c r="D149" t="str">
        <f>IF(OR( 'BS-2'!B73=0,'BS-2'!B73=""),"",'BS-2'!D73)</f>
        <v/>
      </c>
      <c r="E149" t="str">
        <f>IF(OR( 'BS-2'!B73=0,'BS-2'!B73=""),"",'BS-2'!E73)</f>
        <v/>
      </c>
      <c r="F149" t="str">
        <f>IF(OR( 'BS-2'!B73=0,'BS-2'!B73=""),"",'BS-2'!F73)</f>
        <v/>
      </c>
      <c r="G149" t="str">
        <f>IF(B149="","No Number",IF(ISNUMBER(VALUE(MID(B149,5,2))),IF(LEN(B149)=3,"Total",IF(OR(LEFT(B149,3)="340",LEFT(B149,3)="350",ISNUMBER(F149)),IF(SUM(D149:F149)=0,0,"Data"),"No Number")),"Head"))</f>
        <v>No Number</v>
      </c>
    </row>
    <row r="150">
      <c r="B150" t="str">
        <f>IF(OR( 'BS-2'!B74=0,'BS-2'!B74=""),"",'BS-2'!B74)</f>
        <v/>
      </c>
      <c r="C150" t="str">
        <f>IF(OR( 'BS-2'!B74=0,'BS-2'!B74=""),"",'BS-2'!C74)</f>
        <v/>
      </c>
      <c r="D150" t="str">
        <f>IF(OR( 'BS-2'!B74=0,'BS-2'!B74=""),"",'BS-2'!D74)</f>
        <v/>
      </c>
      <c r="E150" t="str">
        <f>IF(OR( 'BS-2'!B74=0,'BS-2'!B74=""),"",'BS-2'!E74)</f>
        <v/>
      </c>
      <c r="F150" t="str">
        <f>IF(OR( 'BS-2'!B74=0,'BS-2'!B74=""),"",'BS-2'!F74)</f>
        <v/>
      </c>
      <c r="G150" t="str">
        <f>IF(B150="","No Number",IF(ISNUMBER(VALUE(MID(B150,5,2))),IF(LEN(B150)=3,"Total",IF(OR(LEFT(B150,3)="340",LEFT(B150,3)="350",ISNUMBER(F150)),IF(SUM(D150:F150)=0,0,"Data"),"No Number")),"Head"))</f>
        <v>No Number</v>
      </c>
    </row>
    <row r="151">
      <c r="B151" t="str">
        <f>IF(OR( 'BS-2'!B75=0,'BS-2'!B75=""),"",'BS-2'!B75)</f>
        <v/>
      </c>
      <c r="C151" t="str">
        <f>IF(OR( 'BS-2'!B75=0,'BS-2'!B75=""),"",'BS-2'!C75)</f>
        <v/>
      </c>
      <c r="D151" t="str">
        <f>IF(OR( 'BS-2'!B75=0,'BS-2'!B75=""),"",'BS-2'!D75)</f>
        <v/>
      </c>
      <c r="E151" t="str">
        <f>IF(OR( 'BS-2'!B75=0,'BS-2'!B75=""),"",'BS-2'!E75)</f>
        <v/>
      </c>
      <c r="F151" t="str">
        <f>IF(OR( 'BS-2'!B75=0,'BS-2'!B75=""),"",'BS-2'!F75)</f>
        <v/>
      </c>
      <c r="G151" t="str">
        <f>IF(B151="","No Number",IF(ISNUMBER(VALUE(MID(B151,5,2))),IF(LEN(B151)=3,"Total",IF(OR(LEFT(B151,3)="340",LEFT(B151,3)="350",ISNUMBER(F151)),IF(SUM(D151:F151)=0,0,"Data"),"No Number")),"Head"))</f>
        <v>No Number</v>
      </c>
    </row>
    <row r="152">
      <c r="B152" t="str">
        <f>IF(OR( 'BS-2'!B76=0,'BS-2'!B76=""),"",'BS-2'!B76)</f>
        <v/>
      </c>
      <c r="C152" t="str">
        <f>IF(OR( 'BS-2'!B76=0,'BS-2'!B76=""),"",'BS-2'!C76)</f>
        <v/>
      </c>
      <c r="D152" t="str">
        <f>IF(OR( 'BS-2'!B76=0,'BS-2'!B76=""),"",'BS-2'!D76)</f>
        <v/>
      </c>
      <c r="E152" t="str">
        <f>IF(OR( 'BS-2'!B76=0,'BS-2'!B76=""),"",'BS-2'!E76)</f>
        <v/>
      </c>
      <c r="F152" t="str">
        <f>IF(OR( 'BS-2'!B76=0,'BS-2'!B76=""),"",'BS-2'!F76)</f>
        <v/>
      </c>
      <c r="G152" t="str">
        <f>IF(B152="","No Number",IF(ISNUMBER(VALUE(MID(B152,5,2))),IF(LEN(B152)=3,"Total",IF(OR(LEFT(B152,3)="340",LEFT(B152,3)="350",ISNUMBER(F152)),IF(SUM(D152:F152)=0,0,"Data"),"No Number")),"Head"))</f>
        <v>No Number</v>
      </c>
    </row>
    <row r="153">
      <c r="B153" t="str">
        <f>IF(OR( 'BS-2'!B77=0,'BS-2'!B77=""),"",'BS-2'!B77)</f>
        <v/>
      </c>
      <c r="C153" t="str">
        <f>IF(OR( 'BS-2'!B77=0,'BS-2'!B77=""),"",'BS-2'!C77)</f>
        <v/>
      </c>
      <c r="D153" t="str">
        <f>IF(OR( 'BS-2'!B77=0,'BS-2'!B77=""),"",'BS-2'!D77)</f>
        <v/>
      </c>
      <c r="E153" t="str">
        <f>IF(OR( 'BS-2'!B77=0,'BS-2'!B77=""),"",'BS-2'!E77)</f>
        <v/>
      </c>
      <c r="F153" t="str">
        <f>IF(OR( 'BS-2'!B77=0,'BS-2'!B77=""),"",'BS-2'!F77)</f>
        <v/>
      </c>
      <c r="G153" t="str">
        <f>IF(B153="","No Number",IF(ISNUMBER(VALUE(MID(B153,5,2))),IF(LEN(B153)=3,"Total",IF(OR(LEFT(B153,3)="340",LEFT(B153,3)="350",ISNUMBER(F153)),IF(SUM(D153:F153)=0,0,"Data"),"No Number")),"Head"))</f>
        <v>No Number</v>
      </c>
    </row>
    <row r="154">
      <c r="B154" t="str">
        <f>IF(OR( 'BS-2'!B78=0,'BS-2'!B78=""),"",'BS-2'!B78)</f>
        <v/>
      </c>
      <c r="C154" t="str">
        <f>IF(OR( 'BS-2'!B78=0,'BS-2'!B78=""),"",'BS-2'!C78)</f>
        <v/>
      </c>
      <c r="D154" t="str">
        <f>IF(OR( 'BS-2'!B78=0,'BS-2'!B78=""),"",'BS-2'!D78)</f>
        <v/>
      </c>
      <c r="E154" t="str">
        <f>IF(OR( 'BS-2'!B78=0,'BS-2'!B78=""),"",'BS-2'!E78)</f>
        <v/>
      </c>
      <c r="F154" t="str">
        <f>IF(OR( 'BS-2'!B78=0,'BS-2'!B78=""),"",'BS-2'!F78)</f>
        <v/>
      </c>
      <c r="G154" t="str">
        <f>IF(B154="","No Number",IF(ISNUMBER(VALUE(MID(B154,5,2))),IF(LEN(B154)=3,"Total",IF(OR(LEFT(B154,3)="340",LEFT(B154,3)="350",ISNUMBER(F154)),IF(SUM(D154:F154)=0,0,"Data"),"No Number")),"Head"))</f>
        <v>No Number</v>
      </c>
    </row>
    <row r="155">
      <c r="B155" t="str">
        <f>IF(OR( 'BS-2'!B79=0,'BS-2'!B79=""),"",'BS-2'!B79)</f>
        <v/>
      </c>
      <c r="C155" t="str">
        <f>IF(OR( 'BS-2'!B79=0,'BS-2'!B79=""),"",'BS-2'!C79)</f>
        <v/>
      </c>
      <c r="D155" t="str">
        <f>IF(OR( 'BS-2'!B79=0,'BS-2'!B79=""),"",'BS-2'!D79)</f>
        <v/>
      </c>
      <c r="E155" t="str">
        <f>IF(OR( 'BS-2'!B79=0,'BS-2'!B79=""),"",'BS-2'!E79)</f>
        <v/>
      </c>
      <c r="F155" t="str">
        <f>IF(OR( 'BS-2'!B79=0,'BS-2'!B79=""),"",'BS-2'!F79)</f>
        <v/>
      </c>
      <c r="G155" t="str">
        <f>IF(B155="","No Number",IF(ISNUMBER(VALUE(MID(B155,5,2))),IF(LEN(B155)=3,"Total",IF(OR(LEFT(B155,3)="340",LEFT(B155,3)="350",ISNUMBER(F155)),IF(SUM(D155:F155)=0,0,"Data"),"No Number")),"Head"))</f>
        <v>No Number</v>
      </c>
    </row>
    <row r="156">
      <c r="B156" t="str">
        <f>IF(OR( 'BS-2'!B80=0,'BS-2'!B80=""),"",'BS-2'!B80)</f>
        <v/>
      </c>
      <c r="C156" t="str">
        <f>IF(OR( 'BS-2'!B80=0,'BS-2'!B80=""),"",'BS-2'!C80)</f>
        <v/>
      </c>
      <c r="D156" t="str">
        <f>IF(OR( 'BS-2'!B80=0,'BS-2'!B80=""),"",'BS-2'!D80)</f>
        <v/>
      </c>
      <c r="E156" t="str">
        <f>IF(OR( 'BS-2'!B80=0,'BS-2'!B80=""),"",'BS-2'!E80)</f>
        <v/>
      </c>
      <c r="F156" t="str">
        <f>IF(OR( 'BS-2'!B80=0,'BS-2'!B80=""),"",'BS-2'!F80)</f>
        <v/>
      </c>
      <c r="G156" t="str">
        <f>IF(B156="","No Number",IF(ISNUMBER(VALUE(MID(B156,5,2))),IF(LEN(B156)=3,"Total",IF(OR(LEFT(B156,3)="340",LEFT(B156,3)="350",ISNUMBER(F156)),IF(SUM(D156:F156)=0,0,"Data"),"No Number")),"Head"))</f>
        <v>No Number</v>
      </c>
    </row>
    <row r="157">
      <c r="B157" t="str">
        <f>IF(OR( 'BS-2'!B81=0,'BS-2'!B81=""),"",'BS-2'!B81)</f>
        <v/>
      </c>
      <c r="C157" t="str">
        <f>IF(OR( 'BS-2'!B81=0,'BS-2'!B81=""),"",'BS-2'!C81)</f>
        <v/>
      </c>
      <c r="D157" t="str">
        <f>IF(OR( 'BS-2'!B81=0,'BS-2'!B81=""),"",'BS-2'!D81)</f>
        <v/>
      </c>
      <c r="E157" t="str">
        <f>IF(OR( 'BS-2'!B81=0,'BS-2'!B81=""),"",'BS-2'!E81)</f>
        <v/>
      </c>
      <c r="F157" t="str">
        <f>IF(OR( 'BS-2'!B81=0,'BS-2'!B81=""),"",'BS-2'!F81)</f>
        <v/>
      </c>
      <c r="G157" t="str">
        <f>IF(B157="","No Number",IF(ISNUMBER(VALUE(MID(B157,5,2))),IF(LEN(B157)=3,"Total",IF(OR(LEFT(B157,3)="340",LEFT(B157,3)="350",ISNUMBER(F157)),IF(SUM(D157:F157)=0,0,"Data"),"No Number")),"Head"))</f>
        <v>No Number</v>
      </c>
    </row>
    <row r="158">
      <c r="B158" t="str">
        <f>IF(OR( 'BS-2'!B82=0,'BS-2'!B82=""),"",'BS-2'!B82)</f>
        <v/>
      </c>
      <c r="C158" t="str">
        <f>IF(OR( 'BS-2'!B82=0,'BS-2'!B82=""),"",'BS-2'!C82)</f>
        <v/>
      </c>
      <c r="D158" t="str">
        <f>IF(OR( 'BS-2'!B82=0,'BS-2'!B82=""),"",'BS-2'!D82)</f>
        <v/>
      </c>
      <c r="E158" t="str">
        <f>IF(OR( 'BS-2'!B82=0,'BS-2'!B82=""),"",'BS-2'!E82)</f>
        <v/>
      </c>
      <c r="F158" t="str">
        <f>IF(OR( 'BS-2'!B82=0,'BS-2'!B82=""),"",'BS-2'!F82)</f>
        <v/>
      </c>
      <c r="G158" t="str">
        <f>IF(B158="","No Number",IF(ISNUMBER(VALUE(MID(B158,5,2))),IF(LEN(B158)=3,"Total",IF(OR(LEFT(B158,3)="340",LEFT(B158,3)="350",ISNUMBER(F158)),IF(SUM(D158:F158)=0,0,"Data"),"No Number")),"Head"))</f>
        <v>No Number</v>
      </c>
    </row>
    <row r="159">
      <c r="B159">
        <f>IF(OR( 'BS-2'!B83=0,'BS-2'!B83=""),"",'BS-2'!B83)</f>
        <v>140</v>
      </c>
      <c r="C159" t="str">
        <f>IF(OR( 'BS-2'!B83=0,'BS-2'!B83=""),"",'BS-2'!C83)</f>
        <v>Total  Fees &amp; User Charges</v>
      </c>
      <c r="D159">
        <f>SUBTOTAL(9,D107:D158)</f>
        <v>5181235</v>
      </c>
      <c r="E159">
        <f>SUBTOTAL(9,E107:E158)</f>
        <v>4607500</v>
      </c>
      <c r="F159">
        <f>SUBTOTAL(9,F107:F158)</f>
        <v>4988000</v>
      </c>
      <c r="G159" t="str">
        <f>IF(B159="","No Number",IF(ISNUMBER(VALUE(MID(B159,5,2))),IF(LEN(B159)=3,"Total",IF(OR(LEFT(B159,3)="340",LEFT(B159,3)="350",ISNUMBER(F159)),IF(SUM(D159:F159)=0,0,"Data"),"No Number")),"Head"))</f>
        <v>Head</v>
      </c>
    </row>
    <row r="160" xml:space="preserve">
      <c r="B160" t="str">
        <v>BS-2 PARTICULARS</v>
      </c>
      <c r="D160" t="str">
        <f>D32</f>
        <v>Actuals for the year 2023-2024(യഥാര്‍ത്ഥ കണക്ക് 2023-2024)</v>
      </c>
      <c r="E160" t="str">
        <f>E32</f>
        <v>Budget  for the  year (including all revisions) 2024-2025  (പരിഷ്കരിച്ച ബജറ്റ്  2024-2025)</v>
      </c>
      <c r="F160" t="str" xml:space="preserve">
        <f>F32</f>
        <v xml:space="preserve">Budget for the Year2025-2026
 (ബജറ്റ്-2025-2026)</v>
      </c>
      <c r="G160" t="str">
        <f>IF(B160="","No Number",IF(ISNUMBER(VALUE(MID(B160,5,2))),IF(LEN(B160)=3,"Total",IF(OR(LEFT(B160,3)="340",LEFT(B160,3)="350",ISNUMBER(F160)),IF(SUM(D160:F160)=0,0,"Data"),"No Number")),"Head"))</f>
        <v>Head</v>
      </c>
    </row>
    <row r="161">
      <c r="B161" t="str">
        <f>'BS-2'!B84</f>
        <v>150 - Sale &amp; Hire Charges</v>
      </c>
      <c r="G161" t="str">
        <f>IF(B161="","No Number",IF(ISNUMBER(VALUE(MID(B161,5,2))),IF(LEN(B161)=3,"Total",IF(OR(LEFT(B161,3)="340",LEFT(B161,3)="350",ISNUMBER(F161)),IF(SUM(D161:F161)=0,0,"Data"),"No Number")),"Head"))</f>
        <v>Head</v>
      </c>
    </row>
    <row r="162">
      <c r="B162">
        <f>IF(OR( 'BS-2'!B85=0,'BS-2'!B85=""),"",'BS-2'!B85)</f>
        <v>1501001</v>
      </c>
      <c r="C162" t="str">
        <f>IF(OR( 'BS-2'!B85=0,'BS-2'!B85=""),"",'BS-2'!C85)</f>
        <v>Sale of Products-ഉല്‍പ്പന്നങ്ങളുടെ വില</v>
      </c>
      <c r="D162">
        <f>IF(OR( 'BS-2'!B85=0,'BS-2'!B85=""),"",'BS-2'!D85)</f>
        <v>37860</v>
      </c>
      <c r="E162">
        <f>IF(OR( 'BS-2'!B85=0,'BS-2'!B85=""),"",'BS-2'!E85)</f>
        <v>40000</v>
      </c>
      <c r="F162">
        <f>IF(OR( 'BS-2'!B85=0,'BS-2'!B85=""),"",'BS-2'!F85)</f>
        <v>45000</v>
      </c>
      <c r="G162" t="str">
        <f>IF(B162="","No Number",IF(ISNUMBER(VALUE(MID(B162,5,2))),IF(LEN(B162)=3,"Total",IF(OR(LEFT(B162,3)="340",LEFT(B162,3)="350",ISNUMBER(F162)),IF(SUM(D162:F162)=0,0,"Data"),"No Number")),"Head"))</f>
        <v>Data</v>
      </c>
    </row>
    <row r="163">
      <c r="B163">
        <f>IF(OR( 'BS-2'!B86=0,'BS-2'!B86=""),"",'BS-2'!B86)</f>
        <v>1501101</v>
      </c>
      <c r="C163" t="str">
        <f>IF(OR( 'BS-2'!B86=0,'BS-2'!B86=""),"",'BS-2'!C86)</f>
        <v>Sale of Forms-ഫാറം വില</v>
      </c>
      <c r="D163">
        <f>IF(OR( 'BS-2'!B86=0,'BS-2'!B86=""),"",'BS-2'!D86)</f>
        <v>6900</v>
      </c>
      <c r="E163">
        <f>IF(OR( 'BS-2'!B86=0,'BS-2'!B86=""),"",'BS-2'!E86)</f>
        <v>570000</v>
      </c>
      <c r="F163">
        <f>IF(OR( 'BS-2'!B86=0,'BS-2'!B86=""),"",'BS-2'!F86)</f>
        <v>25000</v>
      </c>
      <c r="G163" t="str">
        <f>IF(B163="","No Number",IF(ISNUMBER(VALUE(MID(B163,5,2))),IF(LEN(B163)=3,"Total",IF(OR(LEFT(B163,3)="340",LEFT(B163,3)="350",ISNUMBER(F163)),IF(SUM(D163:F163)=0,0,"Data"),"No Number")),"Head"))</f>
        <v>Data</v>
      </c>
    </row>
    <row r="164">
      <c r="B164">
        <f>IF(OR( 'BS-2'!B87=0,'BS-2'!B87=""),"",'BS-2'!B87)</f>
        <v>1501201</v>
      </c>
      <c r="C164" t="str">
        <f>IF(OR( 'BS-2'!B87=0,'BS-2'!B87=""),"",'BS-2'!C87)</f>
        <v>Sale of stores &amp; Scrap-ഉപയോഗശൂന്യമായ വസ്തുക്കളുടെ വില്‍പ്പന</v>
      </c>
      <c r="D164">
        <f>IF(OR( 'BS-2'!B87=0,'BS-2'!B87=""),"",'BS-2'!D87)</f>
        <v>2500</v>
      </c>
      <c r="E164">
        <f>IF(OR( 'BS-2'!B87=0,'BS-2'!B87=""),"",'BS-2'!E87)</f>
        <v>5000</v>
      </c>
      <c r="F164">
        <f>IF(OR( 'BS-2'!B87=0,'BS-2'!B87=""),"",'BS-2'!F87)</f>
        <v>10000</v>
      </c>
      <c r="G164" t="str">
        <f>IF(B164="","No Number",IF(ISNUMBER(VALUE(MID(B164,5,2))),IF(LEN(B164)=3,"Total",IF(OR(LEFT(B164,3)="340",LEFT(B164,3)="350",ISNUMBER(F164)),IF(SUM(D164:F164)=0,0,"Data"),"No Number")),"Head"))</f>
        <v>Data</v>
      </c>
    </row>
    <row r="165">
      <c r="B165">
        <f>IF(OR( 'BS-2'!B88=0,'BS-2'!B88=""),"",'BS-2'!B88)</f>
        <v>1503001</v>
      </c>
      <c r="C165" t="str">
        <f>IF(OR( 'BS-2'!B88=0,'BS-2'!B88=""),"",'BS-2'!C88)</f>
        <v>Miscellaneous Sales--മറ്റ് വസ്തുക്കളുടെ വില്‍പ്പന</v>
      </c>
      <c r="D165">
        <f>IF(OR( 'BS-2'!B88=0,'BS-2'!B88=""),"",'BS-2'!D88)</f>
        <v>0</v>
      </c>
      <c r="E165">
        <f>IF(OR( 'BS-2'!B88=0,'BS-2'!B88=""),"",'BS-2'!E88)</f>
        <v>0</v>
      </c>
      <c r="F165">
        <f>IF(OR( 'BS-2'!B88=0,'BS-2'!B88=""),"",'BS-2'!F88)</f>
        <v>0</v>
      </c>
      <c r="G165">
        <f>IF(B165="","No Number",IF(ISNUMBER(VALUE(MID(B165,5,2))),IF(LEN(B165)=3,"Total",IF(OR(LEFT(B165,3)="340",LEFT(B165,3)="350",ISNUMBER(F165)),IF(SUM(D165:F165)=0,0,"Data"),"No Number")),"Head"))</f>
        <v>0</v>
      </c>
    </row>
    <row r="166">
      <c r="B166">
        <f>IF(OR( 'BS-2'!B89=0,'BS-2'!B89=""),"",'BS-2'!B89)</f>
        <v>1504001</v>
      </c>
      <c r="C166" t="str">
        <f>IF(OR( 'BS-2'!B89=0,'BS-2'!B89=""),"",'BS-2'!C89)</f>
        <v>Hire Charges of Vehicles-വാഹന വാടക</v>
      </c>
      <c r="D166">
        <f>IF(OR( 'BS-2'!B89=0,'BS-2'!B89=""),"",'BS-2'!D89)</f>
        <v>0</v>
      </c>
      <c r="E166">
        <f>IF(OR( 'BS-2'!B89=0,'BS-2'!B89=""),"",'BS-2'!E89)</f>
        <v>0</v>
      </c>
      <c r="F166">
        <f>IF(OR( 'BS-2'!B89=0,'BS-2'!B89=""),"",'BS-2'!F89)</f>
        <v>0</v>
      </c>
      <c r="G166">
        <f>IF(B166="","No Number",IF(ISNUMBER(VALUE(MID(B166,5,2))),IF(LEN(B166)=3,"Total",IF(OR(LEFT(B166,3)="340",LEFT(B166,3)="350",ISNUMBER(F166)),IF(SUM(D166:F166)=0,0,"Data"),"No Number")),"Head"))</f>
        <v>0</v>
      </c>
    </row>
    <row r="167">
      <c r="B167">
        <f>IF(OR( 'BS-2'!B90=0,'BS-2'!B90=""),"",'BS-2'!B90)</f>
        <v>1504101</v>
      </c>
      <c r="C167" t="str">
        <f>IF(OR( 'BS-2'!B90=0,'BS-2'!B90=""),"",'BS-2'!C90)</f>
        <v>Hire Charges of Tools, Machinery and Equipment-ഉപകരണങ്ങളുടെ വാടക</v>
      </c>
      <c r="D167">
        <f>IF(OR( 'BS-2'!B90=0,'BS-2'!B90=""),"",'BS-2'!D90)</f>
        <v>0</v>
      </c>
      <c r="E167">
        <f>IF(OR( 'BS-2'!B90=0,'BS-2'!B90=""),"",'BS-2'!E90)</f>
        <v>0</v>
      </c>
      <c r="F167">
        <f>IF(OR( 'BS-2'!B90=0,'BS-2'!B90=""),"",'BS-2'!F90)</f>
        <v>0</v>
      </c>
      <c r="G167">
        <f>IF(B167="","No Number",IF(ISNUMBER(VALUE(MID(B167,5,2))),IF(LEN(B167)=3,"Total",IF(OR(LEFT(B167,3)="340",LEFT(B167,3)="350",ISNUMBER(F167)),IF(SUM(D167:F167)=0,0,"Data"),"No Number")),"Head"))</f>
        <v>0</v>
      </c>
    </row>
    <row r="168">
      <c r="B168" t="str">
        <f>IF(OR( 'BS-2'!B91=0,'BS-2'!B91=""),"",'BS-2'!B91)</f>
        <v/>
      </c>
      <c r="C168" t="str">
        <f>IF(OR( 'BS-2'!B91=0,'BS-2'!B91=""),"",'BS-2'!C91)</f>
        <v/>
      </c>
      <c r="D168" t="str">
        <f>IF(OR( 'BS-2'!B91=0,'BS-2'!B91=""),"",'BS-2'!D91)</f>
        <v/>
      </c>
      <c r="E168" t="str">
        <f>IF(OR( 'BS-2'!B91=0,'BS-2'!B91=""),"",'BS-2'!E91)</f>
        <v/>
      </c>
      <c r="F168" t="str">
        <f>IF(OR( 'BS-2'!B91=0,'BS-2'!B91=""),"",'BS-2'!F91)</f>
        <v/>
      </c>
      <c r="G168" t="str">
        <f>IF(B168="","No Number",IF(ISNUMBER(VALUE(MID(B168,5,2))),IF(LEN(B168)=3,"Total",IF(OR(LEFT(B168,3)="340",LEFT(B168,3)="350",ISNUMBER(F168)),IF(SUM(D168:F168)=0,0,"Data"),"No Number")),"Head"))</f>
        <v>No Number</v>
      </c>
    </row>
    <row r="169">
      <c r="B169" t="str">
        <f>IF(OR( 'BS-2'!B92=0,'BS-2'!B92=""),"",'BS-2'!B92)</f>
        <v/>
      </c>
      <c r="C169" t="str">
        <f>IF(OR( 'BS-2'!B92=0,'BS-2'!B92=""),"",'BS-2'!C92)</f>
        <v/>
      </c>
      <c r="D169" t="str">
        <f>IF(OR( 'BS-2'!B92=0,'BS-2'!B92=""),"",'BS-2'!D92)</f>
        <v/>
      </c>
      <c r="E169" t="str">
        <f>IF(OR( 'BS-2'!B92=0,'BS-2'!B92=""),"",'BS-2'!E92)</f>
        <v/>
      </c>
      <c r="F169" t="str">
        <f>IF(OR( 'BS-2'!B92=0,'BS-2'!B92=""),"",'BS-2'!F92)</f>
        <v/>
      </c>
      <c r="G169" t="str">
        <f>IF(B169="","No Number",IF(ISNUMBER(VALUE(MID(B169,5,2))),IF(LEN(B169)=3,"Total",IF(OR(LEFT(B169,3)="340",LEFT(B169,3)="350",ISNUMBER(F169)),IF(SUM(D169:F169)=0,0,"Data"),"No Number")),"Head"))</f>
        <v>No Number</v>
      </c>
    </row>
    <row r="170">
      <c r="B170" t="str">
        <f>IF(OR( 'BS-2'!B93=0,'BS-2'!B93=""),"",'BS-2'!B93)</f>
        <v/>
      </c>
      <c r="C170" t="str">
        <f>IF(OR( 'BS-2'!B93=0,'BS-2'!B93=""),"",'BS-2'!C93)</f>
        <v/>
      </c>
      <c r="D170" t="str">
        <f>IF(OR( 'BS-2'!B93=0,'BS-2'!B93=""),"",'BS-2'!D93)</f>
        <v/>
      </c>
      <c r="E170" t="str">
        <f>IF(OR( 'BS-2'!B93=0,'BS-2'!B93=""),"",'BS-2'!E93)</f>
        <v/>
      </c>
      <c r="F170" t="str">
        <f>IF(OR( 'BS-2'!B93=0,'BS-2'!B93=""),"",'BS-2'!F93)</f>
        <v/>
      </c>
      <c r="G170" t="str">
        <f>IF(B170="","No Number",IF(ISNUMBER(VALUE(MID(B170,5,2))),IF(LEN(B170)=3,"Total",IF(OR(LEFT(B170,3)="340",LEFT(B170,3)="350",ISNUMBER(F170)),IF(SUM(D170:F170)=0,0,"Data"),"No Number")),"Head"))</f>
        <v>No Number</v>
      </c>
    </row>
    <row r="171">
      <c r="B171" t="str">
        <f>IF(OR( 'BS-2'!B94=0,'BS-2'!B94=""),"",'BS-2'!B94)</f>
        <v/>
      </c>
      <c r="C171" t="str">
        <f>IF(OR( 'BS-2'!B94=0,'BS-2'!B94=""),"",'BS-2'!C94)</f>
        <v/>
      </c>
      <c r="D171" t="str">
        <f>IF(OR( 'BS-2'!B94=0,'BS-2'!B94=""),"",'BS-2'!D94)</f>
        <v/>
      </c>
      <c r="E171" t="str">
        <f>IF(OR( 'BS-2'!B94=0,'BS-2'!B94=""),"",'BS-2'!E94)</f>
        <v/>
      </c>
      <c r="F171" t="str">
        <f>IF(OR( 'BS-2'!B94=0,'BS-2'!B94=""),"",'BS-2'!F94)</f>
        <v/>
      </c>
      <c r="G171" t="str">
        <f>IF(B171="","No Number",IF(ISNUMBER(VALUE(MID(B171,5,2))),IF(LEN(B171)=3,"Total",IF(OR(LEFT(B171,3)="340",LEFT(B171,3)="350",ISNUMBER(F171)),IF(SUM(D171:F171)=0,0,"Data"),"No Number")),"Head"))</f>
        <v>No Number</v>
      </c>
    </row>
    <row r="172">
      <c r="B172" t="str">
        <f>IF(OR( 'BS-2'!B95=0,'BS-2'!B95=""),"",'BS-2'!B95)</f>
        <v/>
      </c>
      <c r="C172" t="str">
        <f>IF(OR( 'BS-2'!B95=0,'BS-2'!B95=""),"",'BS-2'!C95)</f>
        <v/>
      </c>
      <c r="D172" t="str">
        <f>IF(OR( 'BS-2'!B95=0,'BS-2'!B95=""),"",'BS-2'!D95)</f>
        <v/>
      </c>
      <c r="E172" t="str">
        <f>IF(OR( 'BS-2'!B95=0,'BS-2'!B95=""),"",'BS-2'!E95)</f>
        <v/>
      </c>
      <c r="F172" t="str">
        <f>IF(OR( 'BS-2'!B95=0,'BS-2'!B95=""),"",'BS-2'!F95)</f>
        <v/>
      </c>
      <c r="G172" t="str">
        <f>IF(B172="","No Number",IF(ISNUMBER(VALUE(MID(B172,5,2))),IF(LEN(B172)=3,"Total",IF(OR(LEFT(B172,3)="340",LEFT(B172,3)="350",ISNUMBER(F172)),IF(SUM(D172:F172)=0,0,"Data"),"No Number")),"Head"))</f>
        <v>No Number</v>
      </c>
    </row>
    <row r="173">
      <c r="B173">
        <f>IF(OR( 'BS-2'!B96=0,'BS-2'!B96=""),"",'BS-2'!B96)</f>
        <v>150</v>
      </c>
      <c r="C173" t="str">
        <f>IF(OR( 'BS-2'!B96=0,'BS-2'!B96=""),"",'BS-2'!C96)</f>
        <v>Total-Sale &amp; Hire Charges</v>
      </c>
      <c r="D173">
        <f>SUBTOTAL(9,D162:D172)</f>
        <v>47260</v>
      </c>
      <c r="E173">
        <f>SUBTOTAL(9,E162:E172)</f>
        <v>615000</v>
      </c>
      <c r="F173">
        <f>SUBTOTAL(9,F162:F172)</f>
        <v>80000</v>
      </c>
      <c r="G173" t="str">
        <f>IF(B173="","No Number",IF(ISNUMBER(VALUE(MID(B173,5,2))),IF(LEN(B173)=3,"Total",IF(OR(LEFT(B173,3)="340",LEFT(B173,3)="350",ISNUMBER(F173)),IF(SUM(D173:F173)=0,0,"Data"),"No Number")),"Head"))</f>
        <v>Head</v>
      </c>
    </row>
    <row r="174" xml:space="preserve">
      <c r="B174" t="str">
        <v>BS-2 PARTICULARS</v>
      </c>
      <c r="D174" t="str">
        <f>D32</f>
        <v>Actuals for the year 2023-2024(യഥാര്‍ത്ഥ കണക്ക് 2023-2024)</v>
      </c>
      <c r="E174" t="str">
        <f>E32</f>
        <v>Budget  for the  year (including all revisions) 2024-2025  (പരിഷ്കരിച്ച ബജറ്റ്  2024-2025)</v>
      </c>
      <c r="F174" t="str" xml:space="preserve">
        <f>F32</f>
        <v xml:space="preserve">Budget for the Year2025-2026
 (ബജറ്റ്-2025-2026)</v>
      </c>
      <c r="G174" t="str">
        <f>IF(B174="","No Number",IF(ISNUMBER(VALUE(MID(B174,5,2))),IF(LEN(B174)=3,"Total",IF(OR(LEFT(B174,3)="340",LEFT(B174,3)="350",ISNUMBER(F174)),IF(SUM(D174:F174)=0,0,"Data"),"No Number")),"Head"))</f>
        <v>Head</v>
      </c>
    </row>
    <row r="175">
      <c r="B175" t="str">
        <f>'BS-2'!B97</f>
        <v>151 - Receipts from Transferred Institutions</v>
      </c>
      <c r="G175" t="str">
        <f>IF(B175="","No Number",IF(ISNUMBER(VALUE(MID(B175,5,2))),IF(LEN(B175)=3,"Total",IF(OR(LEFT(B175,3)="340",LEFT(B175,3)="350",ISNUMBER(F175)),IF(SUM(D175:F175)=0,0,"Data"),"No Number")),"Head"))</f>
        <v>Head</v>
      </c>
    </row>
    <row r="176">
      <c r="B176">
        <f>IF(OR( 'BS-2'!B98=0,'BS-2'!B98=""),"",'BS-2'!B98)</f>
        <v>1511001</v>
      </c>
      <c r="C176" t="str">
        <f>IF(OR( 'BS-2'!B98=0,'BS-2'!B98=""),"",'BS-2'!C98)</f>
        <v>Receipts from Transferred Institutions - ഘടകസ്ഥാപനങ്ങളില്‍നിന്നുള്ള വരവുകള്‍</v>
      </c>
      <c r="D176">
        <f>IF(OR( 'BS-2'!B98=0,'BS-2'!B98=""),"",'BS-2'!D98)</f>
        <v>0</v>
      </c>
      <c r="E176">
        <f>IF(OR( 'BS-2'!B98=0,'BS-2'!B98=""),"",'BS-2'!E98)</f>
        <v>0</v>
      </c>
      <c r="F176">
        <f>IF(OR( 'BS-2'!B98=0,'BS-2'!B98=""),"",'BS-2'!F98)</f>
        <v>0</v>
      </c>
      <c r="G176">
        <f>IF(B176="","No Number",IF(ISNUMBER(VALUE(MID(B176,5,2))),IF(LEN(B176)=3,"Total",IF(OR(LEFT(B176,3)="340",LEFT(B176,3)="350",ISNUMBER(F176)),IF(SUM(D176:F176)=0,0,"Data"),"No Number")),"Head"))</f>
        <v>0</v>
      </c>
    </row>
    <row r="177">
      <c r="B177" t="str">
        <f>IF(OR( 'BS-2'!B99=0,'BS-2'!B99=""),"",'BS-2'!B99)</f>
        <v/>
      </c>
      <c r="C177" t="str">
        <f>IF(OR( 'BS-2'!B99=0,'BS-2'!B99=""),"",'BS-2'!C99)</f>
        <v/>
      </c>
      <c r="D177" t="str">
        <f>IF(OR( 'BS-2'!B99=0,'BS-2'!B99=""),"",'BS-2'!D99)</f>
        <v/>
      </c>
      <c r="E177" t="str">
        <f>IF(OR( 'BS-2'!B99=0,'BS-2'!B99=""),"",'BS-2'!E99)</f>
        <v/>
      </c>
      <c r="F177" t="str">
        <f>IF(OR( 'BS-2'!B99=0,'BS-2'!B99=""),"",'BS-2'!F99)</f>
        <v/>
      </c>
      <c r="G177" t="str">
        <f>IF(B177="","No Number",IF(ISNUMBER(VALUE(MID(B177,5,2))),IF(LEN(B177)=3,"Total",IF(OR(LEFT(B177,3)="340",LEFT(B177,3)="350",ISNUMBER(F177)),IF(SUM(D177:F177)=0,0,"Data"),"No Number")),"Head"))</f>
        <v>No Number</v>
      </c>
    </row>
    <row r="178">
      <c r="B178" t="str">
        <f>IF(OR( 'BS-2'!B100=0,'BS-2'!B100=""),"",'BS-2'!B100)</f>
        <v/>
      </c>
      <c r="C178" t="str">
        <f>IF(OR( 'BS-2'!B100=0,'BS-2'!B100=""),"",'BS-2'!C100)</f>
        <v/>
      </c>
      <c r="D178" t="str">
        <f>IF(OR( 'BS-2'!B100=0,'BS-2'!B100=""),"",'BS-2'!D100)</f>
        <v/>
      </c>
      <c r="E178" t="str">
        <f>IF(OR( 'BS-2'!B100=0,'BS-2'!B100=""),"",'BS-2'!E100)</f>
        <v/>
      </c>
      <c r="F178" t="str">
        <f>IF(OR( 'BS-2'!B100=0,'BS-2'!B100=""),"",'BS-2'!F100)</f>
        <v/>
      </c>
      <c r="G178" t="str">
        <f>IF(B178="","No Number",IF(ISNUMBER(VALUE(MID(B178,5,2))),IF(LEN(B178)=3,"Total",IF(OR(LEFT(B178,3)="340",LEFT(B178,3)="350",ISNUMBER(F178)),IF(SUM(D178:F178)=0,0,"Data"),"No Number")),"Head"))</f>
        <v>No Number</v>
      </c>
    </row>
    <row r="179">
      <c r="B179" t="str">
        <f>IF(OR( 'BS-2'!B101=0,'BS-2'!B101=""),"",'BS-2'!B101)</f>
        <v/>
      </c>
      <c r="C179" t="str">
        <f>IF(OR( 'BS-2'!B101=0,'BS-2'!B101=""),"",'BS-2'!C101)</f>
        <v/>
      </c>
      <c r="D179" t="str">
        <f>IF(OR( 'BS-2'!B101=0,'BS-2'!B101=""),"",'BS-2'!D101)</f>
        <v/>
      </c>
      <c r="E179" t="str">
        <f>IF(OR( 'BS-2'!B101=0,'BS-2'!B101=""),"",'BS-2'!E101)</f>
        <v/>
      </c>
      <c r="F179" t="str">
        <f>IF(OR( 'BS-2'!B101=0,'BS-2'!B101=""),"",'BS-2'!F101)</f>
        <v/>
      </c>
      <c r="G179" t="str">
        <f>IF(B179="","No Number",IF(ISNUMBER(VALUE(MID(B179,5,2))),IF(LEN(B179)=3,"Total",IF(OR(LEFT(B179,3)="340",LEFT(B179,3)="350",ISNUMBER(F179)),IF(SUM(D179:F179)=0,0,"Data"),"No Number")),"Head"))</f>
        <v>No Number</v>
      </c>
    </row>
    <row r="180">
      <c r="B180" t="str">
        <f>IF(OR( 'BS-2'!B102=0,'BS-2'!B102=""),"",'BS-2'!B102)</f>
        <v/>
      </c>
      <c r="C180" t="str">
        <f>IF(OR( 'BS-2'!B102=0,'BS-2'!B102=""),"",'BS-2'!C102)</f>
        <v/>
      </c>
      <c r="D180" t="str">
        <f>IF(OR( 'BS-2'!B102=0,'BS-2'!B102=""),"",'BS-2'!D102)</f>
        <v/>
      </c>
      <c r="E180" t="str">
        <f>IF(OR( 'BS-2'!B102=0,'BS-2'!B102=""),"",'BS-2'!E102)</f>
        <v/>
      </c>
      <c r="F180" t="str">
        <f>IF(OR( 'BS-2'!B102=0,'BS-2'!B102=""),"",'BS-2'!F102)</f>
        <v/>
      </c>
      <c r="G180" t="str">
        <f>IF(B180="","No Number",IF(ISNUMBER(VALUE(MID(B180,5,2))),IF(LEN(B180)=3,"Total",IF(OR(LEFT(B180,3)="340",LEFT(B180,3)="350",ISNUMBER(F180)),IF(SUM(D180:F180)=0,0,"Data"),"No Number")),"Head"))</f>
        <v>No Number</v>
      </c>
    </row>
    <row r="181">
      <c r="B181" t="str">
        <f>IF(OR( 'BS-2'!B103=0,'BS-2'!B103=""),"",'BS-2'!B103)</f>
        <v/>
      </c>
      <c r="C181" t="str">
        <f>IF(OR( 'BS-2'!B103=0,'BS-2'!B103=""),"",'BS-2'!C103)</f>
        <v/>
      </c>
      <c r="D181" t="str">
        <f>IF(OR( 'BS-2'!B103=0,'BS-2'!B103=""),"",'BS-2'!D103)</f>
        <v/>
      </c>
      <c r="E181" t="str">
        <f>IF(OR( 'BS-2'!B103=0,'BS-2'!B103=""),"",'BS-2'!E103)</f>
        <v/>
      </c>
      <c r="F181" t="str">
        <f>IF(OR( 'BS-2'!B103=0,'BS-2'!B103=""),"",'BS-2'!F103)</f>
        <v/>
      </c>
      <c r="G181" t="str">
        <f>IF(B181="","No Number",IF(ISNUMBER(VALUE(MID(B181,5,2))),IF(LEN(B181)=3,"Total",IF(OR(LEFT(B181,3)="340",LEFT(B181,3)="350",ISNUMBER(F181)),IF(SUM(D181:F181)=0,0,"Data"),"No Number")),"Head"))</f>
        <v>No Number</v>
      </c>
    </row>
    <row r="182">
      <c r="B182" t="str">
        <f>IF(OR( 'BS-2'!B104=0,'BS-2'!B104=""),"",'BS-2'!B104)</f>
        <v/>
      </c>
      <c r="C182" t="str">
        <f>IF(OR( 'BS-2'!B104=0,'BS-2'!B104=""),"",'BS-2'!C104)</f>
        <v/>
      </c>
      <c r="D182" t="str">
        <f>IF(OR( 'BS-2'!B104=0,'BS-2'!B104=""),"",'BS-2'!D104)</f>
        <v/>
      </c>
      <c r="E182" t="str">
        <f>IF(OR( 'BS-2'!B104=0,'BS-2'!B104=""),"",'BS-2'!E104)</f>
        <v/>
      </c>
      <c r="F182" t="str">
        <f>IF(OR( 'BS-2'!B104=0,'BS-2'!B104=""),"",'BS-2'!F104)</f>
        <v/>
      </c>
      <c r="G182" t="str">
        <f>IF(B182="","No Number",IF(ISNUMBER(VALUE(MID(B182,5,2))),IF(LEN(B182)=3,"Total",IF(OR(LEFT(B182,3)="340",LEFT(B182,3)="350",ISNUMBER(F182)),IF(SUM(D182:F182)=0,0,"Data"),"No Number")),"Head"))</f>
        <v>No Number</v>
      </c>
    </row>
    <row r="183">
      <c r="B183" t="str">
        <f>IF(OR( 'BS-2'!B105=0,'BS-2'!B105=""),"",'BS-2'!B105)</f>
        <v/>
      </c>
      <c r="C183" t="str">
        <f>IF(OR( 'BS-2'!B105=0,'BS-2'!B105=""),"",'BS-2'!C105)</f>
        <v/>
      </c>
      <c r="D183" t="str">
        <f>IF(OR( 'BS-2'!B105=0,'BS-2'!B105=""),"",'BS-2'!D105)</f>
        <v/>
      </c>
      <c r="E183" t="str">
        <f>IF(OR( 'BS-2'!B105=0,'BS-2'!B105=""),"",'BS-2'!E105)</f>
        <v/>
      </c>
      <c r="F183" t="str">
        <f>IF(OR( 'BS-2'!B105=0,'BS-2'!B105=""),"",'BS-2'!F105)</f>
        <v/>
      </c>
      <c r="G183" t="str">
        <f>IF(B183="","No Number",IF(ISNUMBER(VALUE(MID(B183,5,2))),IF(LEN(B183)=3,"Total",IF(OR(LEFT(B183,3)="340",LEFT(B183,3)="350",ISNUMBER(F183)),IF(SUM(D183:F183)=0,0,"Data"),"No Number")),"Head"))</f>
        <v>No Number</v>
      </c>
    </row>
    <row r="184">
      <c r="B184" t="str">
        <f>IF(OR( 'BS-2'!B106=0,'BS-2'!B106=""),"",'BS-2'!B106)</f>
        <v/>
      </c>
      <c r="C184" t="str">
        <f>IF(OR( 'BS-2'!B106=0,'BS-2'!B106=""),"",'BS-2'!C106)</f>
        <v/>
      </c>
      <c r="D184" t="str">
        <f>IF(OR( 'BS-2'!B106=0,'BS-2'!B106=""),"",'BS-2'!D106)</f>
        <v/>
      </c>
      <c r="E184" t="str">
        <f>IF(OR( 'BS-2'!B106=0,'BS-2'!B106=""),"",'BS-2'!E106)</f>
        <v/>
      </c>
      <c r="F184" t="str">
        <f>IF(OR( 'BS-2'!B106=0,'BS-2'!B106=""),"",'BS-2'!F106)</f>
        <v/>
      </c>
      <c r="G184" t="str">
        <f>IF(B184="","No Number",IF(ISNUMBER(VALUE(MID(B184,5,2))),IF(LEN(B184)=3,"Total",IF(OR(LEFT(B184,3)="340",LEFT(B184,3)="350",ISNUMBER(F184)),IF(SUM(D184:F184)=0,0,"Data"),"No Number")),"Head"))</f>
        <v>No Number</v>
      </c>
    </row>
    <row r="185">
      <c r="B185" t="str">
        <f>IF(OR( 'BS-2'!B107=0,'BS-2'!B107=""),"",'BS-2'!B107)</f>
        <v/>
      </c>
      <c r="C185" t="str">
        <f>IF(OR( 'BS-2'!B107=0,'BS-2'!B107=""),"",'BS-2'!C107)</f>
        <v/>
      </c>
      <c r="D185" t="str">
        <f>IF(OR( 'BS-2'!B107=0,'BS-2'!B107=""),"",'BS-2'!D107)</f>
        <v/>
      </c>
      <c r="E185" t="str">
        <f>IF(OR( 'BS-2'!B107=0,'BS-2'!B107=""),"",'BS-2'!E107)</f>
        <v/>
      </c>
      <c r="F185" t="str">
        <f>IF(OR( 'BS-2'!B107=0,'BS-2'!B107=""),"",'BS-2'!F107)</f>
        <v/>
      </c>
      <c r="G185" t="str">
        <f>IF(B185="","No Number",IF(ISNUMBER(VALUE(MID(B185,5,2))),IF(LEN(B185)=3,"Total",IF(OR(LEFT(B185,3)="340",LEFT(B185,3)="350",ISNUMBER(F185)),IF(SUM(D185:F185)=0,0,"Data"),"No Number")),"Head"))</f>
        <v>No Number</v>
      </c>
    </row>
    <row r="186">
      <c r="B186">
        <f>IF(OR( 'BS-2'!B108=0,'BS-2'!B108=""),"",'BS-2'!B108)</f>
        <v>151</v>
      </c>
      <c r="C186" t="str">
        <f>IF(OR( 'BS-2'!B108=0,'BS-2'!B108=""),"",'BS-2'!C108)</f>
        <v>Total Receipts from Transferred Institutions</v>
      </c>
      <c r="D186">
        <f>SUBTOTAL(9,D176:D185)</f>
        <v>0</v>
      </c>
      <c r="E186">
        <f>SUBTOTAL(9,E176:E185)</f>
        <v>0</v>
      </c>
      <c r="F186">
        <f>SUBTOTAL(9,F176:F185)</f>
        <v>0</v>
      </c>
      <c r="G186" t="str">
        <f>IF(B186="","No Number",IF(ISNUMBER(VALUE(MID(B186,5,2))),IF(LEN(B186)=3,"Total",IF(OR(LEFT(B186,3)="340",LEFT(B186,3)="350",ISNUMBER(F186)),IF(SUM(D186:F186)=0,0,"Data"),"No Number")),"Head"))</f>
        <v>Head</v>
      </c>
    </row>
    <row r="187" xml:space="preserve">
      <c r="B187" t="str">
        <v>BS-2 PARTICULARS</v>
      </c>
      <c r="D187" t="str">
        <f>D32</f>
        <v>Actuals for the year 2023-2024(യഥാര്‍ത്ഥ കണക്ക് 2023-2024)</v>
      </c>
      <c r="E187" t="str">
        <f>E32</f>
        <v>Budget  for the  year (including all revisions) 2024-2025  (പരിഷ്കരിച്ച ബജറ്റ്  2024-2025)</v>
      </c>
      <c r="F187" t="str" xml:space="preserve">
        <f>F32</f>
        <v xml:space="preserve">Budget for the Year2025-2026
 (ബജറ്റ്-2025-2026)</v>
      </c>
      <c r="G187" t="str">
        <f>IF(B187="","No Number",IF(ISNUMBER(VALUE(MID(B187,5,2))),IF(LEN(B187)=3,"Total",IF(OR(LEFT(B187,3)="340",LEFT(B187,3)="350",ISNUMBER(F187)),IF(SUM(D187:F187)=0,0,"Data"),"No Number")),"Head"))</f>
        <v>Head</v>
      </c>
    </row>
    <row r="188">
      <c r="B188" t="str">
        <f>'BS-2'!B109</f>
        <v>170 - Income from Investments</v>
      </c>
      <c r="G188" t="str">
        <f>IF(B188="","No Number",IF(ISNUMBER(VALUE(MID(B188,5,2))),IF(LEN(B188)=3,"Total",IF(OR(LEFT(B188,3)="340",LEFT(B188,3)="350",ISNUMBER(F188)),IF(SUM(D188:F188)=0,0,"Data"),"No Number")),"Head"))</f>
        <v>Head</v>
      </c>
    </row>
    <row r="189">
      <c r="B189">
        <f>IF(OR( 'BS-2'!B110=0,'BS-2'!B110=""),"",'BS-2'!B110)</f>
        <v>1701001</v>
      </c>
      <c r="C189" t="str">
        <f>IF(OR( 'BS-2'!B110=0,'BS-2'!B110=""),"",'BS-2'!C110)</f>
        <v>Interest from Investments-നിക്ഷേപങ്ങളില്‍ നിന്നുള്ള പലിശ</v>
      </c>
      <c r="D189">
        <f>IF(OR( 'BS-2'!B110=0,'BS-2'!B110=""),"",'BS-2'!D110)</f>
        <v>0</v>
      </c>
      <c r="E189">
        <f>IF(OR( 'BS-2'!B110=0,'BS-2'!B110=""),"",'BS-2'!E110)</f>
        <v>0</v>
      </c>
      <c r="F189">
        <f>IF(OR( 'BS-2'!B110=0,'BS-2'!B110=""),"",'BS-2'!F110)</f>
        <v>0</v>
      </c>
      <c r="G189">
        <f>IF(B189="","No Number",IF(ISNUMBER(VALUE(MID(B189,5,2))),IF(LEN(B189)=3,"Total",IF(OR(LEFT(B189,3)="340",LEFT(B189,3)="350",ISNUMBER(F189)),IF(SUM(D189:F189)=0,0,"Data"),"No Number")),"Head"))</f>
        <v>0</v>
      </c>
    </row>
    <row r="190">
      <c r="B190">
        <f>IF(OR( 'BS-2'!B111=0,'BS-2'!B111=""),"",'BS-2'!B111)</f>
        <v>1702001</v>
      </c>
      <c r="C190" t="str">
        <f>IF(OR( 'BS-2'!B111=0,'BS-2'!B111=""),"",'BS-2'!C111)</f>
        <v>Dividend-നിക്ഷേപങ്ങളില്‍ നിന്നുള്ള അംശആദായം</v>
      </c>
      <c r="D190">
        <f>IF(OR( 'BS-2'!B111=0,'BS-2'!B111=""),"",'BS-2'!D111)</f>
        <v>0</v>
      </c>
      <c r="E190">
        <f>IF(OR( 'BS-2'!B111=0,'BS-2'!B111=""),"",'BS-2'!E111)</f>
        <v>0</v>
      </c>
      <c r="F190">
        <f>IF(OR( 'BS-2'!B111=0,'BS-2'!B111=""),"",'BS-2'!F111)</f>
        <v>0</v>
      </c>
      <c r="G190">
        <f>IF(B190="","No Number",IF(ISNUMBER(VALUE(MID(B190,5,2))),IF(LEN(B190)=3,"Total",IF(OR(LEFT(B190,3)="340",LEFT(B190,3)="350",ISNUMBER(F190)),IF(SUM(D190:F190)=0,0,"Data"),"No Number")),"Head"))</f>
        <v>0</v>
      </c>
    </row>
    <row r="191">
      <c r="B191">
        <f>IF(OR( 'BS-2'!B112=0,'BS-2'!B112=""),"",'BS-2'!B112)</f>
        <v>1704001</v>
      </c>
      <c r="C191" t="str">
        <f>IF(OR( 'BS-2'!B112=0,'BS-2'!B112=""),"",'BS-2'!C112)</f>
        <v>Profit on Sale of Investments-നിക്ഷേപങ്ങളുടെ വില്‍പ്പനയില്‍ നിന്നുള്ള ലാഭം</v>
      </c>
      <c r="D191">
        <f>IF(OR( 'BS-2'!B112=0,'BS-2'!B112=""),"",'BS-2'!D112)</f>
        <v>0</v>
      </c>
      <c r="E191">
        <f>IF(OR( 'BS-2'!B112=0,'BS-2'!B112=""),"",'BS-2'!E112)</f>
        <v>0</v>
      </c>
      <c r="F191">
        <f>IF(OR( 'BS-2'!B112=0,'BS-2'!B112=""),"",'BS-2'!F112)</f>
        <v>0</v>
      </c>
      <c r="G191">
        <f>IF(B191="","No Number",IF(ISNUMBER(VALUE(MID(B191,5,2))),IF(LEN(B191)=3,"Total",IF(OR(LEFT(B191,3)="340",LEFT(B191,3)="350",ISNUMBER(F191)),IF(SUM(D191:F191)=0,0,"Data"),"No Number")),"Head"))</f>
        <v>0</v>
      </c>
    </row>
    <row r="192">
      <c r="B192">
        <f>IF(OR( 'BS-2'!B113=0,'BS-2'!B113=""),"",'BS-2'!B113)</f>
        <v>1708001</v>
      </c>
      <c r="C192" t="str">
        <f>IF(OR( 'BS-2'!B113=0,'BS-2'!B113=""),"",'BS-2'!C113)</f>
        <v>Other Income from Investments-നിക്ഷേപങ്ങളില്‍ നിന്നുള്ള മറ്റു വരവുകള്‍</v>
      </c>
      <c r="D192">
        <f>IF(OR( 'BS-2'!B113=0,'BS-2'!B113=""),"",'BS-2'!D113)</f>
        <v>0</v>
      </c>
      <c r="E192">
        <f>IF(OR( 'BS-2'!B113=0,'BS-2'!B113=""),"",'BS-2'!E113)</f>
        <v>0</v>
      </c>
      <c r="F192">
        <f>IF(OR( 'BS-2'!B113=0,'BS-2'!B113=""),"",'BS-2'!F113)</f>
        <v>0</v>
      </c>
      <c r="G192">
        <f>IF(B192="","No Number",IF(ISNUMBER(VALUE(MID(B192,5,2))),IF(LEN(B192)=3,"Total",IF(OR(LEFT(B192,3)="340",LEFT(B192,3)="350",ISNUMBER(F192)),IF(SUM(D192:F192)=0,0,"Data"),"No Number")),"Head"))</f>
        <v>0</v>
      </c>
    </row>
    <row r="193">
      <c r="B193" t="str">
        <f>IF(OR( 'BS-2'!B114=0,'BS-2'!B114=""),"",'BS-2'!B114)</f>
        <v/>
      </c>
      <c r="C193" t="str">
        <f>IF(OR( 'BS-2'!B114=0,'BS-2'!B114=""),"",'BS-2'!C114)</f>
        <v/>
      </c>
      <c r="D193" t="str">
        <f>IF(OR( 'BS-2'!B114=0,'BS-2'!B114=""),"",'BS-2'!D114)</f>
        <v/>
      </c>
      <c r="E193" t="str">
        <f>IF(OR( 'BS-2'!B114=0,'BS-2'!B114=""),"",'BS-2'!E114)</f>
        <v/>
      </c>
      <c r="F193" t="str">
        <f>IF(OR( 'BS-2'!B114=0,'BS-2'!B114=""),"",'BS-2'!F114)</f>
        <v/>
      </c>
      <c r="G193" t="str">
        <f>IF(B193="","No Number",IF(ISNUMBER(VALUE(MID(B193,5,2))),IF(LEN(B193)=3,"Total",IF(OR(LEFT(B193,3)="340",LEFT(B193,3)="350",ISNUMBER(F193)),IF(SUM(D193:F193)=0,0,"Data"),"No Number")),"Head"))</f>
        <v>No Number</v>
      </c>
    </row>
    <row r="194">
      <c r="B194" t="str">
        <f>IF(OR( 'BS-2'!B115=0,'BS-2'!B115=""),"",'BS-2'!B115)</f>
        <v/>
      </c>
      <c r="C194" t="str">
        <f>IF(OR( 'BS-2'!B115=0,'BS-2'!B115=""),"",'BS-2'!C115)</f>
        <v/>
      </c>
      <c r="D194" t="str">
        <f>IF(OR( 'BS-2'!B115=0,'BS-2'!B115=""),"",'BS-2'!D115)</f>
        <v/>
      </c>
      <c r="E194" t="str">
        <f>IF(OR( 'BS-2'!B115=0,'BS-2'!B115=""),"",'BS-2'!E115)</f>
        <v/>
      </c>
      <c r="F194" t="str">
        <f>IF(OR( 'BS-2'!B115=0,'BS-2'!B115=""),"",'BS-2'!F115)</f>
        <v/>
      </c>
      <c r="G194" t="str">
        <f>IF(B194="","No Number",IF(ISNUMBER(VALUE(MID(B194,5,2))),IF(LEN(B194)=3,"Total",IF(OR(LEFT(B194,3)="340",LEFT(B194,3)="350",ISNUMBER(F194)),IF(SUM(D194:F194)=0,0,"Data"),"No Number")),"Head"))</f>
        <v>No Number</v>
      </c>
    </row>
    <row r="195">
      <c r="B195" t="str">
        <f>IF(OR( 'BS-2'!B116=0,'BS-2'!B116=""),"",'BS-2'!B116)</f>
        <v/>
      </c>
      <c r="C195" t="str">
        <f>IF(OR( 'BS-2'!B116=0,'BS-2'!B116=""),"",'BS-2'!C116)</f>
        <v/>
      </c>
      <c r="D195" t="str">
        <f>IF(OR( 'BS-2'!B116=0,'BS-2'!B116=""),"",'BS-2'!D116)</f>
        <v/>
      </c>
      <c r="E195" t="str">
        <f>IF(OR( 'BS-2'!B116=0,'BS-2'!B116=""),"",'BS-2'!E116)</f>
        <v/>
      </c>
      <c r="F195" t="str">
        <f>IF(OR( 'BS-2'!B116=0,'BS-2'!B116=""),"",'BS-2'!F116)</f>
        <v/>
      </c>
      <c r="G195" t="str">
        <f>IF(B195="","No Number",IF(ISNUMBER(VALUE(MID(B195,5,2))),IF(LEN(B195)=3,"Total",IF(OR(LEFT(B195,3)="340",LEFT(B195,3)="350",ISNUMBER(F195)),IF(SUM(D195:F195)=0,0,"Data"),"No Number")),"Head"))</f>
        <v>No Number</v>
      </c>
    </row>
    <row r="196">
      <c r="B196" t="str">
        <f>IF(OR( 'BS-2'!B117=0,'BS-2'!B117=""),"",'BS-2'!B117)</f>
        <v/>
      </c>
      <c r="C196" t="str">
        <f>IF(OR( 'BS-2'!B117=0,'BS-2'!B117=""),"",'BS-2'!C117)</f>
        <v/>
      </c>
      <c r="D196" t="str">
        <f>IF(OR( 'BS-2'!B117=0,'BS-2'!B117=""),"",'BS-2'!D117)</f>
        <v/>
      </c>
      <c r="E196" t="str">
        <f>IF(OR( 'BS-2'!B117=0,'BS-2'!B117=""),"",'BS-2'!E117)</f>
        <v/>
      </c>
      <c r="F196" t="str">
        <f>IF(OR( 'BS-2'!B117=0,'BS-2'!B117=""),"",'BS-2'!F117)</f>
        <v/>
      </c>
      <c r="G196" t="str">
        <f>IF(B196="","No Number",IF(ISNUMBER(VALUE(MID(B196,5,2))),IF(LEN(B196)=3,"Total",IF(OR(LEFT(B196,3)="340",LEFT(B196,3)="350",ISNUMBER(F196)),IF(SUM(D196:F196)=0,0,"Data"),"No Number")),"Head"))</f>
        <v>No Number</v>
      </c>
    </row>
    <row r="197">
      <c r="B197" t="str">
        <f>IF(OR( 'BS-2'!B118=0,'BS-2'!B118=""),"",'BS-2'!B118)</f>
        <v/>
      </c>
      <c r="C197" t="str">
        <f>IF(OR( 'BS-2'!B118=0,'BS-2'!B118=""),"",'BS-2'!C118)</f>
        <v/>
      </c>
      <c r="D197" t="str">
        <f>IF(OR( 'BS-2'!B118=0,'BS-2'!B118=""),"",'BS-2'!D118)</f>
        <v/>
      </c>
      <c r="E197" t="str">
        <f>IF(OR( 'BS-2'!B118=0,'BS-2'!B118=""),"",'BS-2'!E118)</f>
        <v/>
      </c>
      <c r="F197" t="str">
        <f>IF(OR( 'BS-2'!B118=0,'BS-2'!B118=""),"",'BS-2'!F118)</f>
        <v/>
      </c>
      <c r="G197" t="str">
        <f>IF(B197="","No Number",IF(ISNUMBER(VALUE(MID(B197,5,2))),IF(LEN(B197)=3,"Total",IF(OR(LEFT(B197,3)="340",LEFT(B197,3)="350",ISNUMBER(F197)),IF(SUM(D197:F197)=0,0,"Data"),"No Number")),"Head"))</f>
        <v>No Number</v>
      </c>
    </row>
    <row r="198">
      <c r="B198" t="str">
        <f>IF(OR( 'BS-2'!B119=0,'BS-2'!B119=""),"",'BS-2'!B119)</f>
        <v/>
      </c>
      <c r="C198" t="str">
        <f>IF(OR( 'BS-2'!B119=0,'BS-2'!B119=""),"",'BS-2'!C119)</f>
        <v/>
      </c>
      <c r="D198" t="str">
        <f>IF(OR( 'BS-2'!B119=0,'BS-2'!B119=""),"",'BS-2'!D119)</f>
        <v/>
      </c>
      <c r="E198" t="str">
        <f>IF(OR( 'BS-2'!B119=0,'BS-2'!B119=""),"",'BS-2'!E119)</f>
        <v/>
      </c>
      <c r="F198" t="str">
        <f>IF(OR( 'BS-2'!B119=0,'BS-2'!B119=""),"",'BS-2'!F119)</f>
        <v/>
      </c>
      <c r="G198" t="str">
        <f>IF(B198="","No Number",IF(ISNUMBER(VALUE(MID(B198,5,2))),IF(LEN(B198)=3,"Total",IF(OR(LEFT(B198,3)="340",LEFT(B198,3)="350",ISNUMBER(F198)),IF(SUM(D198:F198)=0,0,"Data"),"No Number")),"Head"))</f>
        <v>No Number</v>
      </c>
    </row>
    <row r="199">
      <c r="B199">
        <f>IF(OR( 'BS-2'!B120=0,'BS-2'!B120=""),"",'BS-2'!B120)</f>
        <v>170</v>
      </c>
      <c r="C199" t="str">
        <f>IF(OR( 'BS-2'!B120=0,'BS-2'!B120=""),"",'BS-2'!C120)</f>
        <v>Total  Income from Investments</v>
      </c>
      <c r="D199">
        <f>SUBTOTAL(9,D189:D198)</f>
        <v>0</v>
      </c>
      <c r="E199">
        <f>SUBTOTAL(9,E189:E198)</f>
        <v>0</v>
      </c>
      <c r="F199">
        <f>SUBTOTAL(9,F189:F198)</f>
        <v>0</v>
      </c>
      <c r="G199" t="str">
        <f>IF(B199="","No Number",IF(ISNUMBER(VALUE(MID(B199,5,2))),IF(LEN(B199)=3,"Total",IF(OR(LEFT(B199,3)="340",LEFT(B199,3)="350",ISNUMBER(F199)),IF(SUM(D199:F199)=0,0,"Data"),"No Number")),"Head"))</f>
        <v>Head</v>
      </c>
    </row>
    <row r="200" xml:space="preserve">
      <c r="B200" t="str">
        <v>BS-2 PARTICULARS</v>
      </c>
      <c r="D200" t="str">
        <f>D32</f>
        <v>Actuals for the year 2023-2024(യഥാര്‍ത്ഥ കണക്ക് 2023-2024)</v>
      </c>
      <c r="E200" t="str">
        <f>E32</f>
        <v>Budget  for the  year (including all revisions) 2024-2025  (പരിഷ്കരിച്ച ബജറ്റ്  2024-2025)</v>
      </c>
      <c r="F200" t="str" xml:space="preserve">
        <f>F32</f>
        <v xml:space="preserve">Budget for the Year2025-2026
 (ബജറ്റ്-2025-2026)</v>
      </c>
      <c r="G200" t="str">
        <f>IF(B200="","No Number",IF(ISNUMBER(VALUE(MID(B200,5,2))),IF(LEN(B200)=3,"Total",IF(OR(LEFT(B200,3)="340",LEFT(B200,3)="350",ISNUMBER(F200)),IF(SUM(D200:F200)=0,0,"Data"),"No Number")),"Head"))</f>
        <v>Head</v>
      </c>
    </row>
    <row r="201">
      <c r="B201" t="str">
        <f>'BS-2'!B121</f>
        <v>171 - Interest Earned</v>
      </c>
      <c r="G201" t="str">
        <f>IF(B201="","No Number",IF(ISNUMBER(VALUE(MID(B201,5,2))),IF(LEN(B201)=3,"Total",IF(OR(LEFT(B201,3)="340",LEFT(B201,3)="350",ISNUMBER(F201)),IF(SUM(D201:F201)=0,0,"Data"),"No Number")),"Head"))</f>
        <v>Head</v>
      </c>
    </row>
    <row r="202">
      <c r="B202">
        <f>IF(OR( 'BS-2'!B122=0,'BS-2'!B122=""),"",'BS-2'!B122)</f>
        <v>1711001</v>
      </c>
      <c r="C202" t="str">
        <f>IF(OR( 'BS-2'!B122=0,'BS-2'!B122=""),"",'BS-2'!C122)</f>
        <v xml:space="preserve">Interest from Bank Accounts-ബാങ്ക് നിക്ഷേപങ്ങളില്‍ നിന്നുള്ള പലിശ </v>
      </c>
      <c r="D202">
        <f>IF(OR( 'BS-2'!B122=0,'BS-2'!B122=""),"",'BS-2'!D122)</f>
        <v>658107</v>
      </c>
      <c r="E202">
        <f>IF(OR( 'BS-2'!B122=0,'BS-2'!B122=""),"",'BS-2'!E122)</f>
        <v>700000</v>
      </c>
      <c r="F202">
        <f>IF(OR( 'BS-2'!B122=0,'BS-2'!B122=""),"",'BS-2'!F122)</f>
        <v>800000</v>
      </c>
      <c r="G202" t="str">
        <f>IF(B202="","No Number",IF(ISNUMBER(VALUE(MID(B202,5,2))),IF(LEN(B202)=3,"Total",IF(OR(LEFT(B202,3)="340",LEFT(B202,3)="350",ISNUMBER(F202)),IF(SUM(D202:F202)=0,0,"Data"),"No Number")),"Head"))</f>
        <v>Data</v>
      </c>
    </row>
    <row r="203">
      <c r="B203">
        <f>IF(OR( 'BS-2'!B123=0,'BS-2'!B123=""),"",'BS-2'!B123)</f>
        <v>1712001</v>
      </c>
      <c r="C203" t="str">
        <f>IF(OR( 'BS-2'!B123=0,'BS-2'!B123=""),"",'BS-2'!C123)</f>
        <v>Interest on Loans and Advances to Employees-ജീവനക്കാര്‍ക്ക് നല്‍കിയിട്ടുള്ള മുന്കൂറുകളില്‍ നിന്നുള്ള പലിശ</v>
      </c>
      <c r="D203">
        <f>IF(OR( 'BS-2'!B123=0,'BS-2'!B123=""),"",'BS-2'!D123)</f>
        <v>0</v>
      </c>
      <c r="E203">
        <f>IF(OR( 'BS-2'!B123=0,'BS-2'!B123=""),"",'BS-2'!E123)</f>
        <v>0</v>
      </c>
      <c r="F203">
        <f>IF(OR( 'BS-2'!B123=0,'BS-2'!B123=""),"",'BS-2'!F123)</f>
        <v>0</v>
      </c>
      <c r="G203">
        <f>IF(B203="","No Number",IF(ISNUMBER(VALUE(MID(B203,5,2))),IF(LEN(B203)=3,"Total",IF(OR(LEFT(B203,3)="340",LEFT(B203,3)="350",ISNUMBER(F203)),IF(SUM(D203:F203)=0,0,"Data"),"No Number")),"Head"))</f>
        <v>0</v>
      </c>
    </row>
    <row r="204">
      <c r="B204">
        <f>IF(OR( 'BS-2'!B124=0,'BS-2'!B124=""),"",'BS-2'!B124)</f>
        <v>1713001</v>
      </c>
      <c r="C204" t="str">
        <f>IF(OR( 'BS-2'!B124=0,'BS-2'!B124=""),"",'BS-2'!C124)</f>
        <v>Interest on Loans to Others-മറ്റ് വായ്പകളില്‍ നിന്നുള്ള പലിശ വരവുകള്‍</v>
      </c>
      <c r="D204">
        <f>IF(OR( 'BS-2'!B124=0,'BS-2'!B124=""),"",'BS-2'!D124)</f>
        <v>0</v>
      </c>
      <c r="E204">
        <f>IF(OR( 'BS-2'!B124=0,'BS-2'!B124=""),"",'BS-2'!E124)</f>
        <v>0</v>
      </c>
      <c r="F204">
        <f>IF(OR( 'BS-2'!B124=0,'BS-2'!B124=""),"",'BS-2'!F124)</f>
        <v>0</v>
      </c>
      <c r="G204">
        <f>IF(B204="","No Number",IF(ISNUMBER(VALUE(MID(B204,5,2))),IF(LEN(B204)=3,"Total",IF(OR(LEFT(B204,3)="340",LEFT(B204,3)="350",ISNUMBER(F204)),IF(SUM(D204:F204)=0,0,"Data"),"No Number")),"Head"))</f>
        <v>0</v>
      </c>
    </row>
    <row r="205">
      <c r="B205">
        <f>IF(OR( 'BS-2'!B125=0,'BS-2'!B125=""),"",'BS-2'!B125)</f>
        <v>1718001</v>
      </c>
      <c r="C205" t="str">
        <f>IF(OR( 'BS-2'!B125=0,'BS-2'!B125=""),"",'BS-2'!C125)</f>
        <v>Other Interest-മറ്റ് പലിശ വരവുകള്‍</v>
      </c>
      <c r="D205">
        <f>IF(OR( 'BS-2'!B125=0,'BS-2'!B125=""),"",'BS-2'!D125)</f>
        <v>0</v>
      </c>
      <c r="E205">
        <f>IF(OR( 'BS-2'!B125=0,'BS-2'!B125=""),"",'BS-2'!E125)</f>
        <v>0</v>
      </c>
      <c r="F205">
        <f>IF(OR( 'BS-2'!B125=0,'BS-2'!B125=""),"",'BS-2'!F125)</f>
        <v>0</v>
      </c>
      <c r="G205">
        <f>IF(B205="","No Number",IF(ISNUMBER(VALUE(MID(B205,5,2))),IF(LEN(B205)=3,"Total",IF(OR(LEFT(B205,3)="340",LEFT(B205,3)="350",ISNUMBER(F205)),IF(SUM(D205:F205)=0,0,"Data"),"No Number")),"Head"))</f>
        <v>0</v>
      </c>
    </row>
    <row r="206">
      <c r="B206" t="str">
        <f>IF(OR( 'BS-2'!B126=0,'BS-2'!B126=""),"",'BS-2'!B126)</f>
        <v/>
      </c>
      <c r="C206" t="str">
        <f>IF(OR( 'BS-2'!B126=0,'BS-2'!B126=""),"",'BS-2'!C126)</f>
        <v/>
      </c>
      <c r="D206" t="str">
        <f>IF(OR( 'BS-2'!B126=0,'BS-2'!B126=""),"",'BS-2'!D126)</f>
        <v/>
      </c>
      <c r="E206" t="str">
        <f>IF(OR( 'BS-2'!B126=0,'BS-2'!B126=""),"",'BS-2'!E126)</f>
        <v/>
      </c>
      <c r="F206" t="str">
        <f>IF(OR( 'BS-2'!B126=0,'BS-2'!B126=""),"",'BS-2'!F126)</f>
        <v/>
      </c>
      <c r="G206" t="str">
        <f>IF(B206="","No Number",IF(ISNUMBER(VALUE(MID(B206,5,2))),IF(LEN(B206)=3,"Total",IF(OR(LEFT(B206,3)="340",LEFT(B206,3)="350",ISNUMBER(F206)),IF(SUM(D206:F206)=0,0,"Data"),"No Number")),"Head"))</f>
        <v>No Number</v>
      </c>
    </row>
    <row r="207">
      <c r="B207" t="str">
        <f>IF(OR( 'BS-2'!B127=0,'BS-2'!B127=""),"",'BS-2'!B127)</f>
        <v/>
      </c>
      <c r="C207" t="str">
        <f>IF(OR( 'BS-2'!B127=0,'BS-2'!B127=""),"",'BS-2'!C127)</f>
        <v/>
      </c>
      <c r="D207" t="str">
        <f>IF(OR( 'BS-2'!B127=0,'BS-2'!B127=""),"",'BS-2'!D127)</f>
        <v/>
      </c>
      <c r="E207" t="str">
        <f>IF(OR( 'BS-2'!B127=0,'BS-2'!B127=""),"",'BS-2'!E127)</f>
        <v/>
      </c>
      <c r="F207" t="str">
        <f>IF(OR( 'BS-2'!B127=0,'BS-2'!B127=""),"",'BS-2'!F127)</f>
        <v/>
      </c>
      <c r="G207" t="str">
        <f>IF(B207="","No Number",IF(ISNUMBER(VALUE(MID(B207,5,2))),IF(LEN(B207)=3,"Total",IF(OR(LEFT(B207,3)="340",LEFT(B207,3)="350",ISNUMBER(F207)),IF(SUM(D207:F207)=0,0,"Data"),"No Number")),"Head"))</f>
        <v>No Number</v>
      </c>
    </row>
    <row r="208">
      <c r="B208" t="str">
        <f>IF(OR( 'BS-2'!B128=0,'BS-2'!B128=""),"",'BS-2'!B128)</f>
        <v/>
      </c>
      <c r="C208" t="str">
        <f>IF(OR( 'BS-2'!B128=0,'BS-2'!B128=""),"",'BS-2'!C128)</f>
        <v/>
      </c>
      <c r="D208" t="str">
        <f>IF(OR( 'BS-2'!B128=0,'BS-2'!B128=""),"",'BS-2'!D128)</f>
        <v/>
      </c>
      <c r="E208" t="str">
        <f>IF(OR( 'BS-2'!B128=0,'BS-2'!B128=""),"",'BS-2'!E128)</f>
        <v/>
      </c>
      <c r="F208" t="str">
        <f>IF(OR( 'BS-2'!B128=0,'BS-2'!B128=""),"",'BS-2'!F128)</f>
        <v/>
      </c>
      <c r="G208" t="str">
        <f>IF(B208="","No Number",IF(ISNUMBER(VALUE(MID(B208,5,2))),IF(LEN(B208)=3,"Total",IF(OR(LEFT(B208,3)="340",LEFT(B208,3)="350",ISNUMBER(F208)),IF(SUM(D208:F208)=0,0,"Data"),"No Number")),"Head"))</f>
        <v>No Number</v>
      </c>
    </row>
    <row r="209">
      <c r="B209" t="str">
        <f>IF(OR( 'BS-2'!B129=0,'BS-2'!B129=""),"",'BS-2'!B129)</f>
        <v/>
      </c>
      <c r="C209" t="str">
        <f>IF(OR( 'BS-2'!B129=0,'BS-2'!B129=""),"",'BS-2'!C129)</f>
        <v/>
      </c>
      <c r="D209" t="str">
        <f>IF(OR( 'BS-2'!B129=0,'BS-2'!B129=""),"",'BS-2'!D129)</f>
        <v/>
      </c>
      <c r="E209" t="str">
        <f>IF(OR( 'BS-2'!B129=0,'BS-2'!B129=""),"",'BS-2'!E129)</f>
        <v/>
      </c>
      <c r="F209" t="str">
        <f>IF(OR( 'BS-2'!B129=0,'BS-2'!B129=""),"",'BS-2'!F129)</f>
        <v/>
      </c>
      <c r="G209" t="str">
        <f>IF(B209="","No Number",IF(ISNUMBER(VALUE(MID(B209,5,2))),IF(LEN(B209)=3,"Total",IF(OR(LEFT(B209,3)="340",LEFT(B209,3)="350",ISNUMBER(F209)),IF(SUM(D209:F209)=0,0,"Data"),"No Number")),"Head"))</f>
        <v>No Number</v>
      </c>
    </row>
    <row r="210">
      <c r="B210" t="str">
        <f>IF(OR( 'BS-2'!B130=0,'BS-2'!B130=""),"",'BS-2'!B130)</f>
        <v/>
      </c>
      <c r="C210" t="str">
        <f>IF(OR( 'BS-2'!B130=0,'BS-2'!B130=""),"",'BS-2'!C130)</f>
        <v/>
      </c>
      <c r="D210" t="str">
        <f>IF(OR( 'BS-2'!B130=0,'BS-2'!B130=""),"",'BS-2'!D130)</f>
        <v/>
      </c>
      <c r="E210" t="str">
        <f>IF(OR( 'BS-2'!B130=0,'BS-2'!B130=""),"",'BS-2'!E130)</f>
        <v/>
      </c>
      <c r="F210" t="str">
        <f>IF(OR( 'BS-2'!B130=0,'BS-2'!B130=""),"",'BS-2'!F130)</f>
        <v/>
      </c>
      <c r="G210" t="str">
        <f>IF(B210="","No Number",IF(ISNUMBER(VALUE(MID(B210,5,2))),IF(LEN(B210)=3,"Total",IF(OR(LEFT(B210,3)="340",LEFT(B210,3)="350",ISNUMBER(F210)),IF(SUM(D210:F210)=0,0,"Data"),"No Number")),"Head"))</f>
        <v>No Number</v>
      </c>
    </row>
    <row r="211">
      <c r="B211" t="str">
        <f>IF(OR( 'BS-2'!B131=0,'BS-2'!B131=""),"",'BS-2'!B131)</f>
        <v/>
      </c>
      <c r="C211" t="str">
        <f>IF(OR( 'BS-2'!B131=0,'BS-2'!B131=""),"",'BS-2'!C131)</f>
        <v/>
      </c>
      <c r="D211" t="str">
        <f>IF(OR( 'BS-2'!B131=0,'BS-2'!B131=""),"",'BS-2'!D131)</f>
        <v/>
      </c>
      <c r="E211" t="str">
        <f>IF(OR( 'BS-2'!B131=0,'BS-2'!B131=""),"",'BS-2'!E131)</f>
        <v/>
      </c>
      <c r="F211" t="str">
        <f>IF(OR( 'BS-2'!B131=0,'BS-2'!B131=""),"",'BS-2'!F131)</f>
        <v/>
      </c>
      <c r="G211" t="str">
        <f>IF(B211="","No Number",IF(ISNUMBER(VALUE(MID(B211,5,2))),IF(LEN(B211)=3,"Total",IF(OR(LEFT(B211,3)="340",LEFT(B211,3)="350",ISNUMBER(F211)),IF(SUM(D211:F211)=0,0,"Data"),"No Number")),"Head"))</f>
        <v>No Number</v>
      </c>
    </row>
    <row r="212">
      <c r="B212">
        <f>IF(OR( 'BS-2'!B132=0,'BS-2'!B132=""),"",'BS-2'!B132)</f>
        <v>171</v>
      </c>
      <c r="C212" t="str">
        <f>IF(OR( 'BS-2'!B132=0,'BS-2'!B132=""),"",'BS-2'!C132)</f>
        <v>Total  Interest Earned</v>
      </c>
      <c r="D212">
        <f>SUBTOTAL(9,D202:D211)</f>
        <v>658107</v>
      </c>
      <c r="E212">
        <f>SUBTOTAL(9,E202:E211)</f>
        <v>700000</v>
      </c>
      <c r="F212">
        <f>SUBTOTAL(9,F202:F211)</f>
        <v>800000</v>
      </c>
      <c r="G212" t="str">
        <f>IF(B212="","No Number",IF(ISNUMBER(VALUE(MID(B212,5,2))),IF(LEN(B212)=3,"Total",IF(OR(LEFT(B212,3)="340",LEFT(B212,3)="350",ISNUMBER(F212)),IF(SUM(D212:F212)=0,0,"Data"),"No Number")),"Head"))</f>
        <v>Head</v>
      </c>
    </row>
    <row r="213" xml:space="preserve">
      <c r="B213" t="str">
        <v>BS-2 PARTICULARS</v>
      </c>
      <c r="D213" t="str">
        <f>D32</f>
        <v>Actuals for the year 2023-2024(യഥാര്‍ത്ഥ കണക്ക് 2023-2024)</v>
      </c>
      <c r="E213" t="str">
        <f>E32</f>
        <v>Budget  for the  year (including all revisions) 2024-2025  (പരിഷ്കരിച്ച ബജറ്റ്  2024-2025)</v>
      </c>
      <c r="F213" t="str" xml:space="preserve">
        <f>F32</f>
        <v xml:space="preserve">Budget for the Year2025-2026
 (ബജറ്റ്-2025-2026)</v>
      </c>
      <c r="G213" t="str">
        <f>IF(B213="","No Number",IF(ISNUMBER(VALUE(MID(B213,5,2))),IF(LEN(B213)=3,"Total",IF(OR(LEFT(B213,3)="340",LEFT(B213,3)="350",ISNUMBER(F213)),IF(SUM(D213:F213)=0,0,"Data"),"No Number")),"Head"))</f>
        <v>Head</v>
      </c>
    </row>
    <row r="214">
      <c r="B214" t="str">
        <f>'BS-2'!B133</f>
        <v>180 - Other Income</v>
      </c>
      <c r="G214" t="str">
        <f>IF(B214="","No Number",IF(ISNUMBER(VALUE(MID(B214,5,2))),IF(LEN(B214)=3,"Total",IF(OR(LEFT(B214,3)="340",LEFT(B214,3)="350",ISNUMBER(F214)),IF(SUM(D214:F214)=0,0,"Data"),"No Number")),"Head"))</f>
        <v>Head</v>
      </c>
    </row>
    <row r="215">
      <c r="B215">
        <f>IF(OR( 'BS-2'!B134=0,'BS-2'!B134=""),"",'BS-2'!B134)</f>
        <v>1801001</v>
      </c>
      <c r="C215" t="str">
        <f>IF(OR( 'BS-2'!B134=0,'BS-2'!B134=""),"",'BS-2'!C134)</f>
        <v>Deposits Forfeited-നിക്ഷേപങ്ങള്‍ കണ്ടുകെട്ടിയത്</v>
      </c>
      <c r="D215">
        <f>IF(OR( 'BS-2'!B134=0,'BS-2'!B134=""),"",'BS-2'!D134)</f>
        <v>117534</v>
      </c>
      <c r="E215">
        <f>IF(OR( 'BS-2'!B134=0,'BS-2'!B134=""),"",'BS-2'!E134)</f>
        <v>15000</v>
      </c>
      <c r="F215">
        <f>IF(OR( 'BS-2'!B134=0,'BS-2'!B134=""),"",'BS-2'!F134)</f>
        <v>50000</v>
      </c>
      <c r="G215" t="str">
        <f>IF(B215="","No Number",IF(ISNUMBER(VALUE(MID(B215,5,2))),IF(LEN(B215)=3,"Total",IF(OR(LEFT(B215,3)="340",LEFT(B215,3)="350",ISNUMBER(F215)),IF(SUM(D215:F215)=0,0,"Data"),"No Number")),"Head"))</f>
        <v>Data</v>
      </c>
    </row>
    <row r="216">
      <c r="B216">
        <f>IF(OR( 'BS-2'!B135=0,'BS-2'!B135=""),"",'BS-2'!B135)</f>
        <v>1801101</v>
      </c>
      <c r="C216" t="str">
        <f>IF(OR( 'BS-2'!B135=0,'BS-2'!B135=""),"",'BS-2'!C135)</f>
        <v>Lapsed Deposits-കാലഹരണപ്പെട്ട നിക്ഷേപങ്ങള്‍</v>
      </c>
      <c r="D216">
        <f>IF(OR( 'BS-2'!B135=0,'BS-2'!B135=""),"",'BS-2'!D135)</f>
        <v>0</v>
      </c>
      <c r="E216">
        <f>IF(OR( 'BS-2'!B135=0,'BS-2'!B135=""),"",'BS-2'!E135)</f>
        <v>0</v>
      </c>
      <c r="F216">
        <f>IF(OR( 'BS-2'!B135=0,'BS-2'!B135=""),"",'BS-2'!F135)</f>
        <v>0</v>
      </c>
      <c r="G216">
        <f>IF(B216="","No Number",IF(ISNUMBER(VALUE(MID(B216,5,2))),IF(LEN(B216)=3,"Total",IF(OR(LEFT(B216,3)="340",LEFT(B216,3)="350",ISNUMBER(F216)),IF(SUM(D216:F216)=0,0,"Data"),"No Number")),"Head"))</f>
        <v>0</v>
      </c>
    </row>
    <row r="217">
      <c r="B217">
        <f>IF(OR( 'BS-2'!B136=0,'BS-2'!B136=""),"",'BS-2'!B136)</f>
        <v>1802001</v>
      </c>
      <c r="C217" t="str">
        <f>IF(OR( 'BS-2'!B136=0,'BS-2'!B136=""),"",'BS-2'!C136)</f>
        <v>Insurance Claim Recovery-ഇന്ഷുറന്സ് ക്ലെയിം ലഭിച്ചത്</v>
      </c>
      <c r="D217">
        <f>IF(OR( 'BS-2'!B136=0,'BS-2'!B136=""),"",'BS-2'!D136)</f>
        <v>0</v>
      </c>
      <c r="E217">
        <f>IF(OR( 'BS-2'!B136=0,'BS-2'!B136=""),"",'BS-2'!E136)</f>
        <v>0</v>
      </c>
      <c r="F217">
        <f>IF(OR( 'BS-2'!B136=0,'BS-2'!B136=""),"",'BS-2'!F136)</f>
        <v>0</v>
      </c>
      <c r="G217">
        <f>IF(B217="","No Number",IF(ISNUMBER(VALUE(MID(B217,5,2))),IF(LEN(B217)=3,"Total",IF(OR(LEFT(B217,3)="340",LEFT(B217,3)="350",ISNUMBER(F217)),IF(SUM(D217:F217)=0,0,"Data"),"No Number")),"Head"))</f>
        <v>0</v>
      </c>
    </row>
    <row r="218">
      <c r="B218">
        <f>IF(OR( 'BS-2'!B137=0,'BS-2'!B137=""),"",'BS-2'!B137)</f>
        <v>1803001</v>
      </c>
      <c r="C218" t="str">
        <f>IF(OR( 'BS-2'!B137=0,'BS-2'!B137=""),"",'BS-2'!C137)</f>
        <v>Profit on Disposal of Fixed Assets-സ്ഥിര ആസ്തികളുടെ വില്പ്പനയിലുള്ള ലാഭം</v>
      </c>
      <c r="D218">
        <f>IF(OR( 'BS-2'!B137=0,'BS-2'!B137=""),"",'BS-2'!D137)</f>
        <v>0</v>
      </c>
      <c r="E218">
        <f>IF(OR( 'BS-2'!B137=0,'BS-2'!B137=""),"",'BS-2'!E137)</f>
        <v>0</v>
      </c>
      <c r="F218">
        <f>IF(OR( 'BS-2'!B137=0,'BS-2'!B137=""),"",'BS-2'!F137)</f>
        <v>0</v>
      </c>
      <c r="G218">
        <f>IF(B218="","No Number",IF(ISNUMBER(VALUE(MID(B218,5,2))),IF(LEN(B218)=3,"Total",IF(OR(LEFT(B218,3)="340",LEFT(B218,3)="350",ISNUMBER(F218)),IF(SUM(D218:F218)=0,0,"Data"),"No Number")),"Head"))</f>
        <v>0</v>
      </c>
    </row>
    <row r="219">
      <c r="B219">
        <f>IF(OR( 'BS-2'!B138=0,'BS-2'!B138=""),"",'BS-2'!B138)</f>
        <v>1804001</v>
      </c>
      <c r="C219" t="str">
        <f>IF(OR( 'BS-2'!B138=0,'BS-2'!B138=""),"",'BS-2'!C138)</f>
        <v>Recovery from Employees-ജീവനക്കാരില്‍ നിന്നുള്ള റിക്കവറികള്‍</v>
      </c>
      <c r="D219">
        <f>IF(OR( 'BS-2'!B138=0,'BS-2'!B138=""),"",'BS-2'!D138)</f>
        <v>0</v>
      </c>
      <c r="E219">
        <f>IF(OR( 'BS-2'!B138=0,'BS-2'!B138=""),"",'BS-2'!E138)</f>
        <v>21</v>
      </c>
      <c r="F219">
        <f>IF(OR( 'BS-2'!B138=0,'BS-2'!B138=""),"",'BS-2'!F138)</f>
        <v>0</v>
      </c>
      <c r="G219" t="str">
        <f>IF(B219="","No Number",IF(ISNUMBER(VALUE(MID(B219,5,2))),IF(LEN(B219)=3,"Total",IF(OR(LEFT(B219,3)="340",LEFT(B219,3)="350",ISNUMBER(F219)),IF(SUM(D219:F219)=0,0,"Data"),"No Number")),"Head"))</f>
        <v>Data</v>
      </c>
    </row>
    <row r="220">
      <c r="B220">
        <f>IF(OR( 'BS-2'!B139=0,'BS-2'!B139=""),"",'BS-2'!B139)</f>
        <v>1808001</v>
      </c>
      <c r="C220" t="str">
        <f>IF(OR( 'BS-2'!B139=0,'BS-2'!B139=""),"",'BS-2'!C139)</f>
        <v>Miscellaneous Income</v>
      </c>
      <c r="D220">
        <f>IF(OR( 'BS-2'!B139=0,'BS-2'!B139=""),"",'BS-2'!D139)</f>
        <v>108000</v>
      </c>
      <c r="E220">
        <f>IF(OR( 'BS-2'!B139=0,'BS-2'!B139=""),"",'BS-2'!E139)</f>
        <v>11000</v>
      </c>
      <c r="F220">
        <f>IF(OR( 'BS-2'!B139=0,'BS-2'!B139=""),"",'BS-2'!F139)</f>
        <v>25000</v>
      </c>
      <c r="G220" t="str">
        <f>IF(B220="","No Number",IF(ISNUMBER(VALUE(MID(B220,5,2))),IF(LEN(B220)=3,"Total",IF(OR(LEFT(B220,3)="340",LEFT(B220,3)="350",ISNUMBER(F220)),IF(SUM(D220:F220)=0,0,"Data"),"No Number")),"Head"))</f>
        <v>Data</v>
      </c>
    </row>
    <row r="221">
      <c r="B221" t="str">
        <f>IF(OR( 'BS-2'!B140=0,'BS-2'!B140=""),"",'BS-2'!B140)</f>
        <v/>
      </c>
      <c r="C221" t="str">
        <f>IF(OR( 'BS-2'!B140=0,'BS-2'!B140=""),"",'BS-2'!C140)</f>
        <v/>
      </c>
      <c r="D221" t="str">
        <f>IF(OR( 'BS-2'!B140=0,'BS-2'!B140=""),"",'BS-2'!D140)</f>
        <v/>
      </c>
      <c r="E221" t="str">
        <f>IF(OR( 'BS-2'!B140=0,'BS-2'!B140=""),"",'BS-2'!E140)</f>
        <v/>
      </c>
      <c r="F221" t="str">
        <f>IF(OR( 'BS-2'!B140=0,'BS-2'!B140=""),"",'BS-2'!F140)</f>
        <v/>
      </c>
      <c r="G221" t="str">
        <f>IF(B221="","No Number",IF(ISNUMBER(VALUE(MID(B221,5,2))),IF(LEN(B221)=3,"Total",IF(OR(LEFT(B221,3)="340",LEFT(B221,3)="350",ISNUMBER(F221)),IF(SUM(D221:F221)=0,0,"Data"),"No Number")),"Head"))</f>
        <v>No Number</v>
      </c>
    </row>
    <row r="222">
      <c r="B222" t="str">
        <f>IF(OR( 'BS-2'!B141=0,'BS-2'!B141=""),"",'BS-2'!B141)</f>
        <v/>
      </c>
      <c r="C222" t="str">
        <f>IF(OR( 'BS-2'!B141=0,'BS-2'!B141=""),"",'BS-2'!C141)</f>
        <v/>
      </c>
      <c r="D222" t="str">
        <f>IF(OR( 'BS-2'!B141=0,'BS-2'!B141=""),"",'BS-2'!D141)</f>
        <v/>
      </c>
      <c r="E222" t="str">
        <f>IF(OR( 'BS-2'!B141=0,'BS-2'!B141=""),"",'BS-2'!E141)</f>
        <v/>
      </c>
      <c r="F222" t="str">
        <f>IF(OR( 'BS-2'!B141=0,'BS-2'!B141=""),"",'BS-2'!F141)</f>
        <v/>
      </c>
      <c r="G222" t="str">
        <f>IF(B222="","No Number",IF(ISNUMBER(VALUE(MID(B222,5,2))),IF(LEN(B222)=3,"Total",IF(OR(LEFT(B222,3)="340",LEFT(B222,3)="350",ISNUMBER(F222)),IF(SUM(D222:F222)=0,0,"Data"),"No Number")),"Head"))</f>
        <v>No Number</v>
      </c>
    </row>
    <row r="223">
      <c r="B223" t="str">
        <f>IF(OR( 'BS-2'!B142=0,'BS-2'!B142=""),"",'BS-2'!B142)</f>
        <v/>
      </c>
      <c r="C223" t="str">
        <f>IF(OR( 'BS-2'!B142=0,'BS-2'!B142=""),"",'BS-2'!C142)</f>
        <v/>
      </c>
      <c r="D223" t="str">
        <f>IF(OR( 'BS-2'!B142=0,'BS-2'!B142=""),"",'BS-2'!D142)</f>
        <v/>
      </c>
      <c r="E223" t="str">
        <f>IF(OR( 'BS-2'!B142=0,'BS-2'!B142=""),"",'BS-2'!E142)</f>
        <v/>
      </c>
      <c r="F223" t="str">
        <f>IF(OR( 'BS-2'!B142=0,'BS-2'!B142=""),"",'BS-2'!F142)</f>
        <v/>
      </c>
      <c r="G223" t="str">
        <f>IF(B223="","No Number",IF(ISNUMBER(VALUE(MID(B223,5,2))),IF(LEN(B223)=3,"Total",IF(OR(LEFT(B223,3)="340",LEFT(B223,3)="350",ISNUMBER(F223)),IF(SUM(D223:F223)=0,0,"Data"),"No Number")),"Head"))</f>
        <v>No Number</v>
      </c>
    </row>
    <row r="224">
      <c r="B224" t="str">
        <f>IF(OR( 'BS-2'!B143=0,'BS-2'!B143=""),"",'BS-2'!B143)</f>
        <v/>
      </c>
      <c r="C224" t="str">
        <f>IF(OR( 'BS-2'!B143=0,'BS-2'!B143=""),"",'BS-2'!C143)</f>
        <v/>
      </c>
      <c r="D224" t="str">
        <f>IF(OR( 'BS-2'!B143=0,'BS-2'!B143=""),"",'BS-2'!D143)</f>
        <v/>
      </c>
      <c r="E224" t="str">
        <f>IF(OR( 'BS-2'!B143=0,'BS-2'!B143=""),"",'BS-2'!E143)</f>
        <v/>
      </c>
      <c r="F224" t="str">
        <f>IF(OR( 'BS-2'!B143=0,'BS-2'!B143=""),"",'BS-2'!F143)</f>
        <v/>
      </c>
      <c r="G224" t="str">
        <f>IF(B224="","No Number",IF(ISNUMBER(VALUE(MID(B224,5,2))),IF(LEN(B224)=3,"Total",IF(OR(LEFT(B224,3)="340",LEFT(B224,3)="350",ISNUMBER(F224)),IF(SUM(D224:F224)=0,0,"Data"),"No Number")),"Head"))</f>
        <v>No Number</v>
      </c>
    </row>
    <row r="225">
      <c r="B225">
        <f>IF(OR( 'BS-2'!B144=0,'BS-2'!B144=""),"",'BS-2'!B144)</f>
        <v>180</v>
      </c>
      <c r="C225" t="str">
        <f>IF(OR( 'BS-2'!B144=0,'BS-2'!B144=""),"",'BS-2'!C144)</f>
        <v>Total Other Income</v>
      </c>
      <c r="D225">
        <f>SUBTOTAL(9,D215:D224)</f>
        <v>108000</v>
      </c>
      <c r="E225">
        <f>SUBTOTAL(9,E215:E224)</f>
        <v>11021</v>
      </c>
      <c r="F225">
        <f>SUBTOTAL(9,F215:F224)</f>
        <v>25000</v>
      </c>
      <c r="G225" t="str">
        <f>IF(B225="","No Number",IF(ISNUMBER(VALUE(MID(B225,5,2))),IF(LEN(B225)=3,"Total",IF(OR(LEFT(B225,3)="340",LEFT(B225,3)="350",ISNUMBER(F225)),IF(SUM(D225:F225)=0,0,"Data"),"No Number")),"Head"))</f>
        <v>Head</v>
      </c>
    </row>
    <row r="226">
      <c r="B226" t="str">
        <v>Total-Non tax revenue-ആകെ നികുതിയിതര വരവുകള്‍</v>
      </c>
      <c r="D226">
        <f>SUBTOTAL(9,D83:D224)</f>
        <v>6159602</v>
      </c>
      <c r="E226">
        <f>SUBTOTAL(9,E83:E224)</f>
        <v>6058521</v>
      </c>
      <c r="F226">
        <f>SUBTOTAL(9,F83:F224)</f>
        <v>6024000</v>
      </c>
      <c r="G226" t="str">
        <f>IF(B226="","No Number",IF(ISNUMBER(VALUE(MID(B226,5,2))),IF(LEN(B226)=3,"Total",IF(OR(LEFT(B226,3)="340",LEFT(B226,3)="350",ISNUMBER(F226)),IF(SUM(D226:F226)=0,0,"Data"),"No Number")),"Head"))</f>
        <v>Head</v>
      </c>
    </row>
    <row r="227">
      <c r="B227" t="str">
        <f>B57</f>
        <v>Karassery Grama Panchayath Draft  Budget for the Financial Year 2025-2026</v>
      </c>
      <c r="G227" t="str">
        <f>IF(B227="","No Number",IF(ISNUMBER(VALUE(MID(B227,5,2))),IF(LEN(B227)=3,"Total",IF(OR(LEFT(B227,3)="340",LEFT(B227,3)="350",ISNUMBER(F227)),IF(SUM(D227:F227)=0,0,"Data"),"No Number")),"Head"))</f>
        <v>Head</v>
      </c>
    </row>
    <row r="228">
      <c r="B228" t="str">
        <f>'BS-3'!B5</f>
        <v>BS-3- GENERAL PURPOSE FUND-   ജനറല്‍ പര്‍പ്പസ് ഫണ്ട്  )</v>
      </c>
      <c r="G228" t="str">
        <f>IF(B228="","No Number",IF(ISNUMBER(VALUE(MID(B228,5,2))),IF(LEN(B228)=3,"Total",IF(OR(LEFT(B228,3)="340",LEFT(B228,3)="350",ISNUMBER(F228)),IF(SUM(D228:F228)=0,0,"Data"),"No Number")),"Head"))</f>
        <v>Head</v>
      </c>
    </row>
    <row r="229" xml:space="preserve">
      <c r="B229" t="str">
        <v>DETAILED HEAD CODE</v>
      </c>
      <c r="C229" t="str">
        <v>PARTICULARS (ഇനവിവരം)</v>
      </c>
      <c r="D229" t="str">
        <f>D32</f>
        <v>Actuals for the year 2023-2024(യഥാര്‍ത്ഥ കണക്ക് 2023-2024)</v>
      </c>
      <c r="E229" t="str">
        <f>E32</f>
        <v>Budget  for the  year (including all revisions) 2024-2025  (പരിഷ്കരിച്ച ബജറ്റ്  2024-2025)</v>
      </c>
      <c r="F229" t="str" xml:space="preserve">
        <f>F32</f>
        <v xml:space="preserve">Budget for the Year2025-2026
 (ബജറ്റ്-2025-2026)</v>
      </c>
      <c r="G229" t="str">
        <f>IF(B229="","No Number",IF(ISNUMBER(VALUE(MID(B229,5,2))),IF(LEN(B229)=3,"Total",IF(OR(LEFT(B229,3)="340",LEFT(B229,3)="350",ISNUMBER(F229)),IF(SUM(D229:F229)=0,0,"Data"),"No Number")),"Head"))</f>
        <v>Head</v>
      </c>
    </row>
    <row r="230">
      <c r="B230">
        <f>IF(OR(  'BS-3'!B7=0, 'BS-3'!B7=""),"", 'BS-3'!B7)</f>
        <v>1601005</v>
      </c>
      <c r="C230" t="str">
        <f>IF(OR(  'BS-3'!B7=0, 'BS-3'!B7=""),"", 'BS-3'!C7)</f>
        <v xml:space="preserve">General purpose fund-ജനറല്‍ പര്‍പ്പസ് ഫണ്ട് </v>
      </c>
      <c r="D230">
        <f>IF(OR(  'BS-3'!B7=0, 'BS-3'!B7=""),"", 'BS-3'!D7)</f>
        <v>14495400</v>
      </c>
      <c r="E230">
        <f>IF(OR(  'BS-3'!B7=0, 'BS-3'!B7=""),"", 'BS-3'!E7)</f>
        <v>21933000</v>
      </c>
      <c r="F230">
        <f>IF(OR(  'BS-3'!B7=0, 'BS-3'!B7=""),"", 'BS-3'!F7)</f>
        <v>22031000</v>
      </c>
      <c r="G230" t="str">
        <f>IF(B230="","No Number",IF(ISNUMBER(VALUE(MID(B230,5,2))),IF(LEN(B230)=3,"Total",IF(OR(LEFT(B230,3)="340",LEFT(B230,3)="350",ISNUMBER(F230)),IF(SUM(D230:F230)=0,0,"Data"),"No Number")),"Head"))</f>
        <v>Data</v>
      </c>
    </row>
    <row r="231">
      <c r="B231" t="str">
        <f>IF(OR(  'BS-3'!B8=0, 'BS-3'!B8=""),"", 'BS-3'!B8)</f>
        <v/>
      </c>
      <c r="C231" t="str">
        <f>IF(OR(  'BS-3'!B8=0, 'BS-3'!B8=""),"", 'BS-3'!C8)</f>
        <v/>
      </c>
      <c r="D231" t="str">
        <f>IF(OR(  'BS-3'!B8=0, 'BS-3'!B8=""),"", 'BS-3'!D8)</f>
        <v/>
      </c>
      <c r="E231" t="str">
        <f>IF(OR(  'BS-3'!B8=0, 'BS-3'!B8=""),"", 'BS-3'!E8)</f>
        <v/>
      </c>
      <c r="F231" t="str">
        <f>IF(OR(  'BS-3'!B8=0, 'BS-3'!B8=""),"", 'BS-3'!F8)</f>
        <v/>
      </c>
      <c r="G231" t="str">
        <f>IF(B231="","No Number",IF(ISNUMBER(VALUE(MID(B231,5,2))),IF(LEN(B231)=3,"Total",IF(OR(LEFT(B231,3)="340",LEFT(B231,3)="350",ISNUMBER(F231)),IF(SUM(D231:F231)=0,0,"Data"),"No Number")),"Head"))</f>
        <v>No Number</v>
      </c>
    </row>
    <row r="232">
      <c r="B232">
        <f>IF(OR(  'BS-3'!B9=0, 'BS-3'!B9=""),"", 'BS-3'!B9)</f>
        <v>160</v>
      </c>
      <c r="C232" t="str">
        <f>IF(OR(  'BS-3'!B9=0, 'BS-3'!B9=""),"", 'BS-3'!C9)</f>
        <v xml:space="preserve">Total-General purpose fund-ജനറല്‍ പര്‍പ്പസ് ഫണ്ട് </v>
      </c>
      <c r="D232">
        <f>SUBTOTAL(9,D230:D231)</f>
        <v>14495400</v>
      </c>
      <c r="E232">
        <f>SUBTOTAL(9,E230:E231)</f>
        <v>21933000</v>
      </c>
      <c r="F232">
        <f>SUBTOTAL(9,F230:F231)</f>
        <v>22031000</v>
      </c>
      <c r="G232" t="str">
        <f>IF(B232="","No Number",IF(ISNUMBER(VALUE(MID(B232,5,2))),IF(LEN(B232)=3,"Total",IF(OR(LEFT(B232,3)="340",LEFT(B232,3)="350",ISNUMBER(F232)),IF(SUM(D232:F232)=0,0,"Data"),"No Number")),"Head"))</f>
        <v>Head</v>
      </c>
    </row>
    <row r="233">
      <c r="B233" t="str">
        <f>B57</f>
        <v>Karassery Grama Panchayath Draft  Budget for the Financial Year 2025-2026</v>
      </c>
      <c r="G233" t="str">
        <f>IF(B233="","No Number",IF(ISNUMBER(VALUE(MID(B233,5,2))),IF(LEN(B233)=3,"Total",IF(OR(LEFT(B233,3)="340",LEFT(B233,3)="350",ISNUMBER(F233)),IF(SUM(D233:F233)=0,0,"Data"),"No Number")),"Head"))</f>
        <v>Head</v>
      </c>
    </row>
    <row r="234">
      <c r="B234" t="str">
        <f>'BS-4'!B5</f>
        <v xml:space="preserve">BS-4 -REVENUE INCOME-PLAN GRANTS- (പദ്ധതി ചെലവുകള്‍ക്കു വേണ്ടിയുള്ള ഗ്രാന്‍റ്/ഫണ്ട്/വിഹിതം - റവന്യു വരവുകള്‍ )  </v>
      </c>
      <c r="G234" t="str">
        <f>IF(B234="","No Number",IF(ISNUMBER(VALUE(MID(B234,5,2))),IF(LEN(B234)=3,"Total",IF(OR(LEFT(B234,3)="340",LEFT(B234,3)="350",ISNUMBER(F234)),IF(SUM(D234:F234)=0,0,"Data"),"No Number")),"Head"))</f>
        <v>Head</v>
      </c>
    </row>
    <row r="235" xml:space="preserve">
      <c r="B235" t="str">
        <v>DETAILED HEAD CODE</v>
      </c>
      <c r="C235" t="str">
        <v>PARTICULARS (ഇനവിവരം)</v>
      </c>
      <c r="D235" t="str">
        <f>D229</f>
        <v>Actuals for the year 2023-2024(യഥാര്‍ത്ഥ കണക്ക് 2023-2024)</v>
      </c>
      <c r="E235" t="str">
        <f>E229</f>
        <v>Budget  for the  year (including all revisions) 2024-2025  (പരിഷ്കരിച്ച ബജറ്റ്  2024-2025)</v>
      </c>
      <c r="F235" t="str" xml:space="preserve">
        <f>F229</f>
        <v xml:space="preserve">Budget for the Year2025-2026
 (ബജറ്റ്-2025-2026)</v>
      </c>
      <c r="G235" t="str">
        <f>IF(B235="","No Number",IF(ISNUMBER(VALUE(MID(B235,5,2))),IF(LEN(B235)=3,"Total",IF(OR(LEFT(B235,3)="340",LEFT(B235,3)="350",ISNUMBER(F235)),IF(SUM(D235:F235)=0,0,"Data"),"No Number")),"Head"))</f>
        <v>Head</v>
      </c>
    </row>
    <row r="236">
      <c r="B236">
        <f>IF(OR(   'BS-4'!B7=0, 'BS-4'!B7=""),"",'BS-4'!B7)</f>
        <v>3111001</v>
      </c>
      <c r="C236" t="str">
        <f>IF(OR(   'BS-4'!B7=0, 'BS-4'!B7=""),"",'BS-4'!C7)</f>
        <v>Special Funds-പ്രത്യേക ഫണ്ട്</v>
      </c>
      <c r="D236">
        <f>IF(OR(   'BS-4'!B7=0, 'BS-4'!B7=""),"",'BS-4'!D7)</f>
        <v>0</v>
      </c>
      <c r="E236">
        <f>IF(OR(   'BS-4'!B7=0, 'BS-4'!B7=""),"",'BS-4'!E7)</f>
        <v>0</v>
      </c>
      <c r="F236">
        <f>IF(OR(   'BS-4'!B7=0, 'BS-4'!B7=""),"",'BS-4'!F7)</f>
        <v>0</v>
      </c>
      <c r="G236">
        <f>IF(B236="","No Number",IF(ISNUMBER(VALUE(MID(B236,5,2))),IF(LEN(B236)=3,"Total",IF(OR(LEFT(B236,3)="340",LEFT(B236,3)="350",ISNUMBER(F236)),IF(SUM(D236:F236)=0,0,"Data"),"No Number")),"Head"))</f>
        <v>0</v>
      </c>
    </row>
    <row r="237">
      <c r="B237">
        <f>IF(OR(   'BS-4'!B8=0, 'BS-4'!B8=""),"",'BS-4'!B8)</f>
        <v>3112001</v>
      </c>
      <c r="C237" t="str">
        <f>IF(OR(   'BS-4'!B8=0, 'BS-4'!B8=""),"",'BS-4'!C8)</f>
        <v xml:space="preserve">Development Fund for Transfer to Other LSGIs for Joint Venture Project - for Capital Expenditure-സംയോജിത പദ്ധതികള്‍ക്കുള്ള വികസന ഫണ്ട് വിഹിതം-മൂലധന  ചെലവുകള്‍ക്ക്‌ </v>
      </c>
      <c r="D237">
        <f>IF(OR(   'BS-4'!B8=0, 'BS-4'!B8=""),"",'BS-4'!D8)</f>
        <v>0</v>
      </c>
      <c r="E237">
        <f>IF(OR(   'BS-4'!B8=0, 'BS-4'!B8=""),"",'BS-4'!E8)</f>
        <v>0</v>
      </c>
      <c r="F237">
        <f>IF(OR(   'BS-4'!B8=0, 'BS-4'!B8=""),"",'BS-4'!F8)</f>
        <v>0</v>
      </c>
      <c r="G237">
        <f>IF(B237="","No Number",IF(ISNUMBER(VALUE(MID(B237,5,2))),IF(LEN(B237)=3,"Total",IF(OR(LEFT(B237,3)="340",LEFT(B237,3)="350",ISNUMBER(F237)),IF(SUM(D237:F237)=0,0,"Data"),"No Number")),"Head"))</f>
        <v>0</v>
      </c>
    </row>
    <row r="238">
      <c r="B238">
        <f>IF(OR(   'BS-4'!B9=0, 'BS-4'!B9=""),"",'BS-4'!B9)</f>
        <v>3112002</v>
      </c>
      <c r="C238" t="str">
        <f>IF(OR(   'BS-4'!B9=0, 'BS-4'!B9=""),"",'BS-4'!C9)</f>
        <v xml:space="preserve">Development Fund for Transfer to Other LSGIs for Joint Venture Project - for Revenue Expenditure -സംയോജിത പദ്ധതികള്‍ക്കുള്ള വികസന ഫണ്ട് വിഹിതം-റവന്യു ചെലവുകള്‍ക്ക്‌ </v>
      </c>
      <c r="D238">
        <f>IF(OR(   'BS-4'!B9=0, 'BS-4'!B9=""),"",'BS-4'!D9)</f>
        <v>0</v>
      </c>
      <c r="E238">
        <f>IF(OR(   'BS-4'!B9=0, 'BS-4'!B9=""),"",'BS-4'!E9)</f>
        <v>0</v>
      </c>
      <c r="F238">
        <f>IF(OR(   'BS-4'!B9=0, 'BS-4'!B9=""),"",'BS-4'!F9)</f>
        <v>0</v>
      </c>
      <c r="G238">
        <f>IF(B238="","No Number",IF(ISNUMBER(VALUE(MID(B238,5,2))),IF(LEN(B238)=3,"Total",IF(OR(LEFT(B238,3)="340",LEFT(B238,3)="350",ISNUMBER(F238)),IF(SUM(D238:F238)=0,0,"Data"),"No Number")),"Head"))</f>
        <v>0</v>
      </c>
    </row>
    <row r="239">
      <c r="B239">
        <f>IF(OR(   'BS-4'!B10=0, 'BS-4'!B10=""),"",'BS-4'!B10)</f>
        <v>3112003</v>
      </c>
      <c r="C239" t="str">
        <f>IF(OR(   'BS-4'!B10=0, 'BS-4'!B10=""),"",'BS-4'!C10)</f>
        <v xml:space="preserve">Development Fund for Transfer to Other LSGIs for Other Specific Purposes - for Capital Expenditure-പ്രത്യേക  പദ്ധതികള്‍ക്കുള്ള വികസന ഫണ്ട് വിഹിതം-മൂലധന ചെലവുകള്‍ക്ക്‌ </v>
      </c>
      <c r="D239">
        <f>IF(OR(   'BS-4'!B10=0, 'BS-4'!B10=""),"",'BS-4'!D10)</f>
        <v>0</v>
      </c>
      <c r="E239">
        <f>IF(OR(   'BS-4'!B10=0, 'BS-4'!B10=""),"",'BS-4'!E10)</f>
        <v>0</v>
      </c>
      <c r="F239">
        <f>IF(OR(   'BS-4'!B10=0, 'BS-4'!B10=""),"",'BS-4'!F10)</f>
        <v>0</v>
      </c>
      <c r="G239">
        <f>IF(B239="","No Number",IF(ISNUMBER(VALUE(MID(B239,5,2))),IF(LEN(B239)=3,"Total",IF(OR(LEFT(B239,3)="340",LEFT(B239,3)="350",ISNUMBER(F239)),IF(SUM(D239:F239)=0,0,"Data"),"No Number")),"Head"))</f>
        <v>0</v>
      </c>
    </row>
    <row r="240">
      <c r="B240">
        <f>IF(OR(   'BS-4'!B11=0, 'BS-4'!B11=""),"",'BS-4'!B11)</f>
        <v>3112004</v>
      </c>
      <c r="C240" t="str">
        <f>IF(OR(   'BS-4'!B11=0, 'BS-4'!B11=""),"",'BS-4'!C11)</f>
        <v xml:space="preserve">Development Fund for Transfer to Other LSGIs for Other Specific Purposes - for Revenue Expenditure-പ്രത്യേക  പദ്ധതികള്‍ക്കുള്ള വികസന ഫണ്ട് വിഹിതം-റവന്യു ചെലവുകള്‍ക്ക്‌ </v>
      </c>
      <c r="D240">
        <f>IF(OR(   'BS-4'!B11=0, 'BS-4'!B11=""),"",'BS-4'!D11)</f>
        <v>0</v>
      </c>
      <c r="E240">
        <f>IF(OR(   'BS-4'!B11=0, 'BS-4'!B11=""),"",'BS-4'!E11)</f>
        <v>0</v>
      </c>
      <c r="F240">
        <f>IF(OR(   'BS-4'!B11=0, 'BS-4'!B11=""),"",'BS-4'!F11)</f>
        <v>0</v>
      </c>
      <c r="G240">
        <f>IF(B240="","No Number",IF(ISNUMBER(VALUE(MID(B240,5,2))),IF(LEN(B240)=3,"Total",IF(OR(LEFT(B240,3)="340",LEFT(B240,3)="350",ISNUMBER(F240)),IF(SUM(D240:F240)=0,0,"Data"),"No Number")),"Head"))</f>
        <v>0</v>
      </c>
    </row>
    <row r="241">
      <c r="B241">
        <f>IF(OR(   'BS-4'!B12=0, 'BS-4'!B12=""),"",'BS-4'!B12)</f>
        <v>3117101</v>
      </c>
      <c r="C241" t="str">
        <f>IF(OR(   'BS-4'!B12=0, 'BS-4'!B12=""),"",'BS-4'!C12)</f>
        <v xml:space="preserve"> Trust or Agency Funds-ട്രസ്റ്റ്/ഏജന്‍സി ഫണ്ടുകള്‍</v>
      </c>
      <c r="D241">
        <f>IF(OR(   'BS-4'!B12=0, 'BS-4'!B12=""),"",'BS-4'!D12)</f>
        <v>0</v>
      </c>
      <c r="E241">
        <f>IF(OR(   'BS-4'!B12=0, 'BS-4'!B12=""),"",'BS-4'!E12)</f>
        <v>0</v>
      </c>
      <c r="F241">
        <f>IF(OR(   'BS-4'!B12=0, 'BS-4'!B12=""),"",'BS-4'!F12)</f>
        <v>0</v>
      </c>
      <c r="G241">
        <f>IF(B241="","No Number",IF(ISNUMBER(VALUE(MID(B241,5,2))),IF(LEN(B241)=3,"Total",IF(OR(LEFT(B241,3)="340",LEFT(B241,3)="350",ISNUMBER(F241)),IF(SUM(D241:F241)=0,0,"Data"),"No Number")),"Head"))</f>
        <v>0</v>
      </c>
    </row>
    <row r="242">
      <c r="B242">
        <f>IF(OR(   'BS-4'!B13=0, 'BS-4'!B13=""),"",'BS-4'!B13)</f>
        <v>3121001</v>
      </c>
      <c r="C242" t="str">
        <f>IF(OR(   'BS-4'!B13=0, 'BS-4'!B13=""),"",'BS-4'!C13)</f>
        <v>capital contribution-</v>
      </c>
      <c r="D242">
        <f>IF(OR(   'BS-4'!B13=0, 'BS-4'!B13=""),"",'BS-4'!D13)</f>
        <v>0</v>
      </c>
      <c r="E242">
        <f>IF(OR(   'BS-4'!B13=0, 'BS-4'!B13=""),"",'BS-4'!E13)</f>
        <v>0</v>
      </c>
      <c r="F242">
        <f>IF(OR(   'BS-4'!B13=0, 'BS-4'!B13=""),"",'BS-4'!F13)</f>
        <v>0</v>
      </c>
      <c r="G242">
        <f>IF(B242="","No Number",IF(ISNUMBER(VALUE(MID(B242,5,2))),IF(LEN(B242)=3,"Total",IF(OR(LEFT(B242,3)="340",LEFT(B242,3)="350",ISNUMBER(F242)),IF(SUM(D242:F242)=0,0,"Data"),"No Number")),"Head"))</f>
        <v>0</v>
      </c>
    </row>
    <row r="243">
      <c r="B243">
        <f>IF(OR(   'BS-4'!B14=0, 'BS-4'!B14=""),"",'BS-4'!B14)</f>
        <v>3201001</v>
      </c>
      <c r="C243" t="str">
        <f>IF(OR(   'BS-4'!B14=0, 'BS-4'!B14=""),"",'BS-4'!C14)</f>
        <v xml:space="preserve">Grants, Funds &amp; Contributions for Specific Purposes -centrally sponsored  Schemes-കേന്ദ്രാവിഷ്കൃത പദ്ധതികള്‍ക്ക്  വേണ്ടിയുള്ള ഗ്രാന്റുകളും ഫണ്ടുകളും വിഹിതങ്ങളും </v>
      </c>
      <c r="D243">
        <f>IF(OR(   'BS-4'!B14=0, 'BS-4'!B14=""),"",'BS-4'!D14)</f>
        <v>39249819</v>
      </c>
      <c r="E243">
        <f>IF(OR(   'BS-4'!B14=0, 'BS-4'!B14=""),"",'BS-4'!E14)</f>
        <v>20000000</v>
      </c>
      <c r="F243">
        <f>IF(OR(   'BS-4'!B14=0, 'BS-4'!B14=""),"",'BS-4'!F14)</f>
        <v>41701984</v>
      </c>
      <c r="G243" t="str">
        <f>IF(B243="","No Number",IF(ISNUMBER(VALUE(MID(B243,5,2))),IF(LEN(B243)=3,"Total",IF(OR(LEFT(B243,3)="340",LEFT(B243,3)="350",ISNUMBER(F243)),IF(SUM(D243:F243)=0,0,"Data"),"No Number")),"Head"))</f>
        <v>Data</v>
      </c>
    </row>
    <row r="244">
      <c r="B244">
        <f>IF(OR(   'BS-4'!B15=0, 'BS-4'!B15=""),"",'BS-4'!B15)</f>
        <v>3201002</v>
      </c>
      <c r="C244" t="str">
        <f>IF(OR(   'BS-4'!B15=0, 'BS-4'!B15=""),"",'BS-4'!C15)</f>
        <v xml:space="preserve">Grants, Funds &amp; Contributions for Specific Purposes - Other Central Government Grants -  കേന്ദ്ര സര്‍ക്കാരില്‍ നിന്നുള്ള ഗ്രാന്റുകളും ഫണ്ടുകളും വിഹിതങ്ങളും--പ്രത്യേക  പദ്ധതികള്‍ക്കുള്ളത് </v>
      </c>
      <c r="D244">
        <f>IF(OR(   'BS-4'!B15=0, 'BS-4'!B15=""),"",'BS-4'!D15)</f>
        <v>5674152</v>
      </c>
      <c r="E244">
        <f>IF(OR(   'BS-4'!B15=0, 'BS-4'!B15=""),"",'BS-4'!E15)</f>
        <v>12500000</v>
      </c>
      <c r="F244">
        <f>IF(OR(   'BS-4'!B15=0, 'BS-4'!B15=""),"",'BS-4'!F15)</f>
        <v>8500000</v>
      </c>
      <c r="G244" t="str">
        <f>IF(B244="","No Number",IF(ISNUMBER(VALUE(MID(B244,5,2))),IF(LEN(B244)=3,"Total",IF(OR(LEFT(B244,3)="340",LEFT(B244,3)="350",ISNUMBER(F244)),IF(SUM(D244:F244)=0,0,"Data"),"No Number")),"Head"))</f>
        <v>Data</v>
      </c>
    </row>
    <row r="245">
      <c r="B245">
        <f>IF(OR(   'BS-4'!B16=0, 'BS-4'!B16=""),"",'BS-4'!B16)</f>
        <v>3202001</v>
      </c>
      <c r="C245" t="str">
        <f>IF(OR(   'BS-4'!B16=0, 'BS-4'!B16=""),"",'BS-4'!C16)</f>
        <v>Development Fund - General - Revenue-വികസന ഫണ്ട് - പൊതുവിഭാഗം - റവന്യൂ ചെലവുകള്‍ക്കായുള്ള വരവുകള്‍</v>
      </c>
      <c r="D245">
        <f>IF(OR(   'BS-4'!B16=0, 'BS-4'!B16=""),"",'BS-4'!D16)</f>
        <v>22043332</v>
      </c>
      <c r="E245">
        <f>IF(OR(   'BS-4'!B16=0, 'BS-4'!B16=""),"",'BS-4'!E16)</f>
        <v>17632000</v>
      </c>
      <c r="F245">
        <f>IF(OR(   'BS-4'!B16=0, 'BS-4'!B16=""),"",'BS-4'!F16)</f>
        <v>23523000</v>
      </c>
      <c r="G245" t="str">
        <f>IF(B245="","No Number",IF(ISNUMBER(VALUE(MID(B245,5,2))),IF(LEN(B245)=3,"Total",IF(OR(LEFT(B245,3)="340",LEFT(B245,3)="350",ISNUMBER(F245)),IF(SUM(D245:F245)=0,0,"Data"),"No Number")),"Head"))</f>
        <v>Data</v>
      </c>
    </row>
    <row r="246">
      <c r="B246">
        <f>IF(OR(   'BS-4'!B17=0, 'BS-4'!B17=""),"",'BS-4'!B17)</f>
        <v>3202001</v>
      </c>
      <c r="C246" t="str">
        <f>IF(OR(   'BS-4'!B17=0, 'BS-4'!B17=""),"",'BS-4'!C17)</f>
        <v>Development Fund - SCSP -Revenue -വികസന ഫണ്ട് - പട്ടികജാതി ഘടകപദ്ധതി - റവന്യൂ ചെലവുകള്‍ക്കായുള്ള വരവുകള്‍</v>
      </c>
      <c r="D246">
        <f>IF(OR(   'BS-4'!B17=0, 'BS-4'!B17=""),"",'BS-4'!D17)</f>
        <v>6911509</v>
      </c>
      <c r="E246">
        <f>IF(OR(   'BS-4'!B17=0, 'BS-4'!B17=""),"",'BS-4'!E17)</f>
        <v>7165000</v>
      </c>
      <c r="F246">
        <f>IF(OR(   'BS-4'!B17=0, 'BS-4'!B17=""),"",'BS-4'!F17)</f>
        <v>7667000</v>
      </c>
      <c r="G246" t="str">
        <f>IF(B246="","No Number",IF(ISNUMBER(VALUE(MID(B246,5,2))),IF(LEN(B246)=3,"Total",IF(OR(LEFT(B246,3)="340",LEFT(B246,3)="350",ISNUMBER(F246)),IF(SUM(D246:F246)=0,0,"Data"),"No Number")),"Head"))</f>
        <v>Data</v>
      </c>
    </row>
    <row r="247">
      <c r="B247">
        <f>IF(OR(   'BS-4'!B18=0, 'BS-4'!B18=""),"",'BS-4'!B18)</f>
        <v>3202001</v>
      </c>
      <c r="C247" t="str">
        <f>IF(OR(   'BS-4'!B18=0, 'BS-4'!B18=""),"",'BS-4'!C18)</f>
        <v>Development Fund - TSP - Revenuel -വികസന ഫണ്ട് - പട്ടികവര്‍ഗ്ഗഘടകപദ്ധതി - റവന്യൂ ചെലവുകള്‍ക്കായുള്ള വരവുകള്‍</v>
      </c>
      <c r="D247">
        <f>IF(OR(   'BS-4'!B18=0, 'BS-4'!B18=""),"",'BS-4'!D18)</f>
        <v>1555697</v>
      </c>
      <c r="E247">
        <f>IF(OR(   'BS-4'!B18=0, 'BS-4'!B18=""),"",'BS-4'!E18)</f>
        <v>2064000</v>
      </c>
      <c r="F247">
        <f>IF(OR(   'BS-4'!B18=0, 'BS-4'!B18=""),"",'BS-4'!F18)</f>
        <v>2208000</v>
      </c>
      <c r="G247" t="str">
        <f>IF(B247="","No Number",IF(ISNUMBER(VALUE(MID(B247,5,2))),IF(LEN(B247)=3,"Total",IF(OR(LEFT(B247,3)="340",LEFT(B247,3)="350",ISNUMBER(F247)),IF(SUM(D247:F247)=0,0,"Data"),"No Number")),"Head"))</f>
        <v>Data</v>
      </c>
    </row>
    <row r="248">
      <c r="B248">
        <f>IF(OR(   'BS-4'!B19=0, 'BS-4'!B19=""),"",'BS-4'!B19)</f>
        <v>3202001</v>
      </c>
      <c r="C248" t="str">
        <f>IF(OR(   'BS-4'!B19=0, 'BS-4'!B19=""),"",'BS-4'!C19)</f>
        <v>Development Fund - CFC  - Revenue -വികസന ഫണ്ട് - കേന്ദ്രധനകാര്യ കമ്മീഷന്‍ ഗ്രാന്‍റ്- റവന്യൂ ചെലവുകള്‍ക്കായുള്ള വരവുകള്‍</v>
      </c>
      <c r="D248">
        <f>IF(OR(   'BS-4'!B19=0, 'BS-4'!B19=""),"",'BS-4'!D19)</f>
        <v>498803</v>
      </c>
      <c r="E248">
        <f>IF(OR(   'BS-4'!B19=0, 'BS-4'!B19=""),"",'BS-4'!E19)</f>
        <v>17001963</v>
      </c>
      <c r="F248">
        <f>IF(OR(   'BS-4'!B19=0, 'BS-4'!B19=""),"",'BS-4'!F19)</f>
        <v>5137000</v>
      </c>
      <c r="G248" t="str">
        <f>IF(B248="","No Number",IF(ISNUMBER(VALUE(MID(B248,5,2))),IF(LEN(B248)=3,"Total",IF(OR(LEFT(B248,3)="340",LEFT(B248,3)="350",ISNUMBER(F248)),IF(SUM(D248:F248)=0,0,"Data"),"No Number")),"Head"))</f>
        <v>Data</v>
      </c>
    </row>
    <row r="249">
      <c r="B249">
        <f>IF(OR(   'BS-4'!B20=0, 'BS-4'!B20=""),"",'BS-4'!B20)</f>
        <v>3202001</v>
      </c>
      <c r="C249" t="str">
        <f>IF(OR(   'BS-4'!B20=0, 'BS-4'!B20=""),"",'BS-4'!C20)</f>
        <v>Development Fund - KLGSDP  - Revenue -വികസന ഫണ്ട് - ലോകബാങ്ക് ധനസഹായം- റവന്യൂ ചെലവുകള്‍ക്കായുള്ള വരവുകള്‍</v>
      </c>
      <c r="D249">
        <f>IF(OR(   'BS-4'!B20=0, 'BS-4'!B20=""),"",'BS-4'!D20)</f>
        <v>0</v>
      </c>
      <c r="E249">
        <f>IF(OR(   'BS-4'!B20=0, 'BS-4'!B20=""),"",'BS-4'!E20)</f>
        <v>0</v>
      </c>
      <c r="F249">
        <f>IF(OR(   'BS-4'!B20=0, 'BS-4'!B20=""),"",'BS-4'!F20)</f>
        <v>0</v>
      </c>
      <c r="G249">
        <f>IF(B249="","No Number",IF(ISNUMBER(VALUE(MID(B249,5,2))),IF(LEN(B249)=3,"Total",IF(OR(LEFT(B249,3)="340",LEFT(B249,3)="350",ISNUMBER(F249)),IF(SUM(D249:F249)=0,0,"Data"),"No Number")),"Head"))</f>
        <v>0</v>
      </c>
    </row>
    <row r="250">
      <c r="B250">
        <f>IF(OR(   'BS-4'!B21=0, 'BS-4'!B21=""),"",'BS-4'!B21)</f>
        <v>3202001</v>
      </c>
      <c r="C250" t="str">
        <f>IF(OR(   'BS-4'!B21=0, 'BS-4'!B21=""),"",'BS-4'!C21)</f>
        <v>Development Fund - Special Grant  - Revenue -വികസന ഫണ്ട് - സ്പെഷ്യല്‍ ഗ്രാന്‍റ്- റവന്യൂ ചെലവുകള്‍ക്കായുള്ള വരവുകള്‍</v>
      </c>
      <c r="D250">
        <f>IF(OR(   'BS-4'!B21=0, 'BS-4'!B21=""),"",'BS-4'!D21)</f>
        <v>0</v>
      </c>
      <c r="E250">
        <f>IF(OR(   'BS-4'!B21=0, 'BS-4'!B21=""),"",'BS-4'!E21)</f>
        <v>0</v>
      </c>
      <c r="F250">
        <f>IF(OR(   'BS-4'!B21=0, 'BS-4'!B21=""),"",'BS-4'!F21)</f>
        <v>0</v>
      </c>
      <c r="G250">
        <f>IF(B250="","No Number",IF(ISNUMBER(VALUE(MID(B250,5,2))),IF(LEN(B250)=3,"Total",IF(OR(LEFT(B250,3)="340",LEFT(B250,3)="350",ISNUMBER(F250)),IF(SUM(D250:F250)=0,0,"Data"),"No Number")),"Head"))</f>
        <v>0</v>
      </c>
    </row>
    <row r="251">
      <c r="B251">
        <f>IF(OR(   'BS-4'!B22=0, 'BS-4'!B22=""),"",'BS-4'!B22)</f>
        <v>3202001</v>
      </c>
      <c r="C251" t="str">
        <f>IF(OR(   'BS-4'!B22=0, 'BS-4'!B22=""),"",'BS-4'!C22)</f>
        <v>Maintenance Fund - Road Assets -Revenue- സംരക്ഷണച്ചെലവ് - റോഡ് ആസ്തികള്‍-- റവന്യൂ ചെലവുകള്‍ക്കായുള്ള വരവുകള്‍</v>
      </c>
      <c r="D251">
        <f>IF(OR(   'BS-4'!B22=0, 'BS-4'!B22=""),"",'BS-4'!D22)</f>
        <v>6079088</v>
      </c>
      <c r="E251">
        <f>IF(OR(   'BS-4'!B22=0, 'BS-4'!B22=""),"",'BS-4'!E22)</f>
        <v>20775000</v>
      </c>
      <c r="F251">
        <f>IF(OR(   'BS-4'!B22=0, 'BS-4'!B22=""),"",'BS-4'!F22)</f>
        <v>20646000</v>
      </c>
      <c r="G251" t="str">
        <f>IF(B251="","No Number",IF(ISNUMBER(VALUE(MID(B251,5,2))),IF(LEN(B251)=3,"Total",IF(OR(LEFT(B251,3)="340",LEFT(B251,3)="350",ISNUMBER(F251)),IF(SUM(D251:F251)=0,0,"Data"),"No Number")),"Head"))</f>
        <v>Data</v>
      </c>
    </row>
    <row r="252">
      <c r="B252">
        <f>IF(OR(   'BS-4'!B23=0, 'BS-4'!B23=""),"",'BS-4'!B23)</f>
        <v>3202001</v>
      </c>
      <c r="C252" t="str">
        <f>IF(OR(   'BS-4'!B23=0, 'BS-4'!B23=""),"",'BS-4'!C23)</f>
        <v>Maintenance Fund - Non Road Assets - Revenue - സംരക്ഷണച്ചെലവ് - റോഡ് ഇതര ആസ്തികള്‍-- റവന്യൂ ചെലവുകള്‍ക്കായുള്ള വരവുകള്‍</v>
      </c>
      <c r="D252">
        <f>IF(OR(   'BS-4'!B23=0, 'BS-4'!B23=""),"",'BS-4'!D23)</f>
        <v>2114896</v>
      </c>
      <c r="E252">
        <f>IF(OR(   'BS-4'!B23=0, 'BS-4'!B23=""),"",'BS-4'!E23)</f>
        <v>4867000</v>
      </c>
      <c r="F252">
        <f>IF(OR(   'BS-4'!B23=0, 'BS-4'!B23=""),"",'BS-4'!F23)</f>
        <v>4930000</v>
      </c>
      <c r="G252" t="str">
        <f>IF(B252="","No Number",IF(ISNUMBER(VALUE(MID(B252,5,2))),IF(LEN(B252)=3,"Total",IF(OR(LEFT(B252,3)="340",LEFT(B252,3)="350",ISNUMBER(F252)),IF(SUM(D252:F252)=0,0,"Data"),"No Number")),"Head"))</f>
        <v>Data</v>
      </c>
    </row>
    <row r="253">
      <c r="B253">
        <f>IF(OR(   'BS-4'!B24=0, 'BS-4'!B24=""),"",'BS-4'!B24)</f>
        <v>3202002</v>
      </c>
      <c r="C253" t="str">
        <f>IF(OR(   'BS-4'!B24=0, 'BS-4'!B24=""),"",'BS-4'!C24)</f>
        <v xml:space="preserve">Fund for Transferred Institutions -ഘടക സ്ഥാപനങ്ങള്‍ക്ക്  വേണ്ടിയുള്ള പ്രത്യേക ഫണ്ടുകള്‍  </v>
      </c>
      <c r="D253">
        <f>IF(OR(   'BS-4'!B24=0, 'BS-4'!B24=""),"",'BS-4'!D24)</f>
        <v>0</v>
      </c>
      <c r="E253">
        <f>IF(OR(   'BS-4'!B24=0, 'BS-4'!B24=""),"",'BS-4'!E24)</f>
        <v>0</v>
      </c>
      <c r="F253">
        <f>IF(OR(   'BS-4'!B24=0, 'BS-4'!B24=""),"",'BS-4'!F24)</f>
        <v>0</v>
      </c>
      <c r="G253">
        <f>IF(B253="","No Number",IF(ISNUMBER(VALUE(MID(B253,5,2))),IF(LEN(B253)=3,"Total",IF(OR(LEFT(B253,3)="340",LEFT(B253,3)="350",ISNUMBER(F253)),IF(SUM(D253:F253)=0,0,"Data"),"No Number")),"Head"))</f>
        <v>0</v>
      </c>
    </row>
    <row r="254">
      <c r="B254">
        <f>IF(OR(   'BS-4'!B25=0, 'BS-4'!B25=""),"",'BS-4'!B25)</f>
        <v>3202003</v>
      </c>
      <c r="C254" t="str">
        <f>IF(OR(   'BS-4'!B25=0, 'BS-4'!B25=""),"",'BS-4'!C25)</f>
        <v xml:space="preserve">Grants, Funds &amp; Contributions for Specific Purposes - Other than Development Fund and State Sponsored Scheme Funds - Other purposes-വികസന ഫണ്ടുംസംസ്ഥാനാവിഷ്കൃത ഫണ്ടും ഒഴികെ മറ്റ് ആവശ്യങ്ങള്‍ക്കുള്ള   ഗ്രാന്റുകളും ഫണ്ടുകളും വിഹിതങ്ങളും </v>
      </c>
      <c r="D254">
        <f>IF(OR(   'BS-4'!B25=0, 'BS-4'!B25=""),"",'BS-4'!D25)</f>
        <v>0</v>
      </c>
      <c r="E254">
        <f>IF(OR(   'BS-4'!B25=0, 'BS-4'!B25=""),"",'BS-4'!E25)</f>
        <v>0</v>
      </c>
      <c r="F254">
        <f>IF(OR(   'BS-4'!B25=0, 'BS-4'!B25=""),"",'BS-4'!F25)</f>
        <v>0</v>
      </c>
      <c r="G254">
        <f>IF(B254="","No Number",IF(ISNUMBER(VALUE(MID(B254,5,2))),IF(LEN(B254)=3,"Total",IF(OR(LEFT(B254,3)="340",LEFT(B254,3)="350",ISNUMBER(F254)),IF(SUM(D254:F254)=0,0,"Data"),"No Number")),"Head"))</f>
        <v>0</v>
      </c>
    </row>
    <row r="255">
      <c r="B255">
        <f>IF(OR(   'BS-4'!B26=0, 'BS-4'!B26=""),"",'BS-4'!B26)</f>
        <v>3203001</v>
      </c>
      <c r="C255" t="str">
        <f>IF(OR(   'BS-4'!B26=0, 'BS-4'!B26=""),"",'BS-4'!C26)</f>
        <v xml:space="preserve">Grants, Funds &amp; Contributions for Specific Purposes - Other Government Agencies  മറ്റ് സര്‍ക്കാര്‍ ഏജന്‍സികളില്‍ നിന്നുള്ള ഗ്രാന്റുകളും ഫണ്ടുകളും വിഹിതങ്ങളും </v>
      </c>
      <c r="D255">
        <f>IF(OR(   'BS-4'!B26=0, 'BS-4'!B26=""),"",'BS-4'!D26)</f>
        <v>0</v>
      </c>
      <c r="E255">
        <f>IF(OR(   'BS-4'!B26=0, 'BS-4'!B26=""),"",'BS-4'!E26)</f>
        <v>0</v>
      </c>
      <c r="F255">
        <f>IF(OR(   'BS-4'!B26=0, 'BS-4'!B26=""),"",'BS-4'!F26)</f>
        <v>0</v>
      </c>
      <c r="G255">
        <f>IF(B255="","No Number",IF(ISNUMBER(VALUE(MID(B255,5,2))),IF(LEN(B255)=3,"Total",IF(OR(LEFT(B255,3)="340",LEFT(B255,3)="350",ISNUMBER(F255)),IF(SUM(D255:F255)=0,0,"Data"),"No Number")),"Head"))</f>
        <v>0</v>
      </c>
    </row>
    <row r="256">
      <c r="B256">
        <f>IF(OR(   'BS-4'!B27=0, 'BS-4'!B27=""),"",'BS-4'!B27)</f>
        <v>3204001</v>
      </c>
      <c r="C256" t="str">
        <f>IF(OR(   'BS-4'!B27=0, 'BS-4'!B27=""),"",'BS-4'!C27)</f>
        <v xml:space="preserve">Grants, Funds &amp; Contributions for Specific Purposes -  Financial Institutions -  ധനകാര്യ സ്ഥാപനങ്ങളില്‍ നിന്നുള്ള ഗ്രാന്റുകളും ഫണ്ടുകളും വിഹിതങ്ങളും </v>
      </c>
      <c r="D256">
        <f>IF(OR(   'BS-4'!B27=0, 'BS-4'!B27=""),"",'BS-4'!D27)</f>
        <v>0</v>
      </c>
      <c r="E256">
        <f>IF(OR(   'BS-4'!B27=0, 'BS-4'!B27=""),"",'BS-4'!E27)</f>
        <v>0</v>
      </c>
      <c r="F256">
        <f>IF(OR(   'BS-4'!B27=0, 'BS-4'!B27=""),"",'BS-4'!F27)</f>
        <v>0</v>
      </c>
      <c r="G256">
        <f>IF(B256="","No Number",IF(ISNUMBER(VALUE(MID(B256,5,2))),IF(LEN(B256)=3,"Total",IF(OR(LEFT(B256,3)="340",LEFT(B256,3)="350",ISNUMBER(F256)),IF(SUM(D256:F256)=0,0,"Data"),"No Number")),"Head"))</f>
        <v>0</v>
      </c>
    </row>
    <row r="257">
      <c r="B257">
        <f>IF(OR(   'BS-4'!B28=0, 'BS-4'!B28=""),"",'BS-4'!B28)</f>
        <v>3205001</v>
      </c>
      <c r="C257" t="str">
        <f>IF(OR(   'BS-4'!B28=0, 'BS-4'!B28=""),"",'BS-4'!C28)</f>
        <v xml:space="preserve">Grants, Funds &amp; Contributions for Specific Purposes - Welfare Bodies- ഗ്രാന്റുകളും ഫണ്ടുകളും വിഹിതങ്ങളും  </v>
      </c>
      <c r="D257">
        <f>IF(OR(   'BS-4'!B28=0, 'BS-4'!B28=""),"",'BS-4'!D28)</f>
        <v>0</v>
      </c>
      <c r="E257">
        <f>IF(OR(   'BS-4'!B28=0, 'BS-4'!B28=""),"",'BS-4'!E28)</f>
        <v>0</v>
      </c>
      <c r="F257">
        <f>IF(OR(   'BS-4'!B28=0, 'BS-4'!B28=""),"",'BS-4'!F28)</f>
        <v>0</v>
      </c>
      <c r="G257">
        <f>IF(B257="","No Number",IF(ISNUMBER(VALUE(MID(B257,5,2))),IF(LEN(B257)=3,"Total",IF(OR(LEFT(B257,3)="340",LEFT(B257,3)="350",ISNUMBER(F257)),IF(SUM(D257:F257)=0,0,"Data"),"No Number")),"Head"))</f>
        <v>0</v>
      </c>
    </row>
    <row r="258">
      <c r="B258">
        <f>IF(OR(   'BS-4'!B29=0, 'BS-4'!B29=""),"",'BS-4'!B29)</f>
        <v>3206001</v>
      </c>
      <c r="C258" t="str">
        <f>IF(OR(   'BS-4'!B29=0, 'BS-4'!B29=""),"",'BS-4'!C29)</f>
        <v xml:space="preserve">Grants, Funds &amp; Contributions for Specific Purposes - International Organizations-അന്തര്‍ദേശീയ സ്ഥാപനങ്ങളില്‍ നിന്നുള്ള ഗ്രാന്റുകളും ഫണ്ടുകളും വിഹിതങ്ങളും </v>
      </c>
      <c r="D258">
        <f>IF(OR(   'BS-4'!B29=0, 'BS-4'!B29=""),"",'BS-4'!D29)</f>
        <v>0</v>
      </c>
      <c r="E258">
        <f>IF(OR(   'BS-4'!B29=0, 'BS-4'!B29=""),"",'BS-4'!E29)</f>
        <v>0</v>
      </c>
      <c r="F258">
        <f>IF(OR(   'BS-4'!B29=0, 'BS-4'!B29=""),"",'BS-4'!F29)</f>
        <v>0</v>
      </c>
      <c r="G258">
        <f>IF(B258="","No Number",IF(ISNUMBER(VALUE(MID(B258,5,2))),IF(LEN(B258)=3,"Total",IF(OR(LEFT(B258,3)="340",LEFT(B258,3)="350",ISNUMBER(F258)),IF(SUM(D258:F258)=0,0,"Data"),"No Number")),"Head"))</f>
        <v>0</v>
      </c>
    </row>
    <row r="259">
      <c r="B259">
        <f>IF(OR(   'BS-4'!B30=0, 'BS-4'!B30=""),"",'BS-4'!B30)</f>
        <v>3207001</v>
      </c>
      <c r="C259" t="str">
        <f>IF(OR(   'BS-4'!B30=0, 'BS-4'!B30=""),"",'BS-4'!C30)</f>
        <v>Contributions for Joint Venture Projects (for Capital Expenditure) - From Other LSGIs - സംയുക്ത പ്രോജക്ടുകള്‍ക്കുള്ള വിഹിതം (മൂലധനച്ചെലവുകള്‍ക്ക് ) - മറ്റു തദ്ദേശസ്ഥാപനങ്ങളില്‍നിന്ന്</v>
      </c>
      <c r="D259">
        <f>IF(OR(   'BS-4'!B30=0, 'BS-4'!B30=""),"",'BS-4'!D30)</f>
        <v>7751487</v>
      </c>
      <c r="E259">
        <f>IF(OR(   'BS-4'!B30=0, 'BS-4'!B30=""),"",'BS-4'!E30)</f>
        <v>26800000</v>
      </c>
      <c r="F259">
        <f>IF(OR(   'BS-4'!B30=0, 'BS-4'!B30=""),"",'BS-4'!F30)</f>
        <v>32000000</v>
      </c>
      <c r="G259" t="str">
        <f>IF(B259="","No Number",IF(ISNUMBER(VALUE(MID(B259,5,2))),IF(LEN(B259)=3,"Total",IF(OR(LEFT(B259,3)="340",LEFT(B259,3)="350",ISNUMBER(F259)),IF(SUM(D259:F259)=0,0,"Data"),"No Number")),"Head"))</f>
        <v>Data</v>
      </c>
    </row>
    <row r="260">
      <c r="B260">
        <f>IF(OR(   'BS-4'!B31=0, 'BS-4'!B31=""),"",'BS-4'!B31)</f>
        <v>3207002</v>
      </c>
      <c r="C260" t="str">
        <f>IF(OR(   'BS-4'!B31=0, 'BS-4'!B31=""),"",'BS-4'!C31)</f>
        <v>Contributions for Joint Venture Projects (for Centrally Sponsored Scheme) - From Other LSGIs - സംയുക്ത പ്രോജക്ടുകള്‍ക്കുള്ള വിഹിതം (കേന്ദ്രാവിഷ്ക്കൃത പദ്ധതികള്‍ക്ക് ) - മറ്റു തദ്ദേശസ്ഥാപനങ്ങളില്‍നിന്ന്</v>
      </c>
      <c r="D260">
        <f>IF(OR(   'BS-4'!B31=0, 'BS-4'!B31=""),"",'BS-4'!D31)</f>
        <v>0</v>
      </c>
      <c r="E260">
        <f>IF(OR(   'BS-4'!B31=0, 'BS-4'!B31=""),"",'BS-4'!E31)</f>
        <v>0</v>
      </c>
      <c r="F260">
        <f>IF(OR(   'BS-4'!B31=0, 'BS-4'!B31=""),"",'BS-4'!F31)</f>
        <v>0</v>
      </c>
      <c r="G260">
        <f>IF(B260="","No Number",IF(ISNUMBER(VALUE(MID(B260,5,2))),IF(LEN(B260)=3,"Total",IF(OR(LEFT(B260,3)="340",LEFT(B260,3)="350",ISNUMBER(F260)),IF(SUM(D260:F260)=0,0,"Data"),"No Number")),"Head"))</f>
        <v>0</v>
      </c>
    </row>
    <row r="261">
      <c r="B261">
        <f>IF(OR(   'BS-4'!B32=0, 'BS-4'!B32=""),"",'BS-4'!B32)</f>
        <v>3207003</v>
      </c>
      <c r="C261" t="str">
        <f>IF(OR(   'BS-4'!B32=0, 'BS-4'!B32=""),"",'BS-4'!C32)</f>
        <v xml:space="preserve">Contributions for Other Specific Purposes (for Revenue Expenditure)-പ്രത്യേക ഉദേശ പദ്ധതികള്‍ക്കുള്ള വിഹിതം(റവന്യു ചെലവുകള്‍ക്ക്‌) </v>
      </c>
      <c r="D261">
        <f>IF(OR(   'BS-4'!B32=0, 'BS-4'!B32=""),"",'BS-4'!D32)</f>
        <v>0</v>
      </c>
      <c r="E261">
        <f>IF(OR(   'BS-4'!B32=0, 'BS-4'!B32=""),"",'BS-4'!E32)</f>
        <v>0</v>
      </c>
      <c r="F261">
        <f>IF(OR(   'BS-4'!B32=0, 'BS-4'!B32=""),"",'BS-4'!F32)</f>
        <v>0</v>
      </c>
      <c r="G261">
        <f>IF(B261="","No Number",IF(ISNUMBER(VALUE(MID(B261,5,2))),IF(LEN(B261)=3,"Total",IF(OR(LEFT(B261,3)="340",LEFT(B261,3)="350",ISNUMBER(F261)),IF(SUM(D261:F261)=0,0,"Data"),"No Number")),"Head"))</f>
        <v>0</v>
      </c>
    </row>
    <row r="262">
      <c r="B262">
        <f>IF(OR(   'BS-4'!B33=0, 'BS-4'!B33=""),"",'BS-4'!B33)</f>
        <v>3207004</v>
      </c>
      <c r="C262" t="str">
        <f>IF(OR(   'BS-4'!B33=0, 'BS-4'!B33=""),"",'BS-4'!C33)</f>
        <v xml:space="preserve">Contributions for Other Specific Purposes (for Revenue Expenditure)-പ്രത്യേക ഉദേശ പദ്ധതികള്‍ക്കുള്ള വിഹിതം(റവന്യു ചെലവുകള്‍ക്ക്‌) </v>
      </c>
      <c r="D262">
        <f>IF(OR(   'BS-4'!B33=0, 'BS-4'!B33=""),"",'BS-4'!D33)</f>
        <v>0</v>
      </c>
      <c r="E262">
        <f>IF(OR(   'BS-4'!B33=0, 'BS-4'!B33=""),"",'BS-4'!E33)</f>
        <v>13741754</v>
      </c>
      <c r="F262">
        <f>IF(OR(   'BS-4'!B33=0, 'BS-4'!B33=""),"",'BS-4'!F33)</f>
        <v>6000000</v>
      </c>
      <c r="G262" t="str">
        <f>IF(B262="","No Number",IF(ISNUMBER(VALUE(MID(B262,5,2))),IF(LEN(B262)=3,"Total",IF(OR(LEFT(B262,3)="340",LEFT(B262,3)="350",ISNUMBER(F262)),IF(SUM(D262:F262)=0,0,"Data"),"No Number")),"Head"))</f>
        <v>Data</v>
      </c>
    </row>
    <row r="263">
      <c r="B263">
        <f>IF(OR(   'BS-4'!B34=0, 'BS-4'!B34=""),"",'BS-4'!B34)</f>
        <v>3208001</v>
      </c>
      <c r="C263" t="str">
        <f>IF(OR(   'BS-4'!B34=0, 'BS-4'!B34=""),"",'BS-4'!C34)</f>
        <v xml:space="preserve">Other Grants, Funds &amp; Contributions for Specific Purposes -others- മറ്റ് പ്രത്യേക ഉദേശ പദ്ധതികള്‍ക്കുള്ള ഗ്രാന്റുകളും ഫണ്ടുകളും വിഹിതങ്ങളും </v>
      </c>
      <c r="D263">
        <f>IF(OR(   'BS-4'!B34=0, 'BS-4'!B34=""),"",'BS-4'!D34)</f>
        <v>412900</v>
      </c>
      <c r="E263">
        <f>IF(OR(   'BS-4'!B34=0, 'BS-4'!B34=""),"",'BS-4'!E34)</f>
        <v>500000</v>
      </c>
      <c r="F263">
        <f>IF(OR(   'BS-4'!B34=0, 'BS-4'!B34=""),"",'BS-4'!F34)</f>
        <v>1500000</v>
      </c>
      <c r="G263" t="str">
        <f>IF(B263="","No Number",IF(ISNUMBER(VALUE(MID(B263,5,2))),IF(LEN(B263)=3,"Total",IF(OR(LEFT(B263,3)="340",LEFT(B263,3)="350",ISNUMBER(F263)),IF(SUM(D263:F263)=0,0,"Data"),"No Number")),"Head"))</f>
        <v>Data</v>
      </c>
    </row>
    <row r="264">
      <c r="B264">
        <f>IF(OR(   'BS-4'!B35=0, 'BS-4'!B35=""),"",'BS-4'!B35)</f>
        <v>3209001</v>
      </c>
      <c r="C264" t="str">
        <f>IF(OR(   'BS-4'!B35=0, 'BS-4'!B35=""),"",'BS-4'!C35)</f>
        <v xml:space="preserve"> Awards from Central Government -കേന്ദ്ര സര്‍ക്കാരില്‍ നിന്നുള്ള അവാര്‍ഡ് സംഖ്യ </v>
      </c>
      <c r="D264">
        <f>IF(OR(   'BS-4'!B35=0, 'BS-4'!B35=""),"",'BS-4'!D35)</f>
        <v>0</v>
      </c>
      <c r="E264">
        <f>IF(OR(   'BS-4'!B35=0, 'BS-4'!B35=""),"",'BS-4'!E35)</f>
        <v>0</v>
      </c>
      <c r="F264">
        <f>IF(OR(   'BS-4'!B35=0, 'BS-4'!B35=""),"",'BS-4'!F35)</f>
        <v>0</v>
      </c>
      <c r="G264">
        <f>IF(B264="","No Number",IF(ISNUMBER(VALUE(MID(B264,5,2))),IF(LEN(B264)=3,"Total",IF(OR(LEFT(B264,3)="340",LEFT(B264,3)="350",ISNUMBER(F264)),IF(SUM(D264:F264)=0,0,"Data"),"No Number")),"Head"))</f>
        <v>0</v>
      </c>
    </row>
    <row r="265">
      <c r="B265">
        <f>IF(OR(   'BS-4'!B36=0, 'BS-4'!B36=""),"",'BS-4'!B36)</f>
        <v>3209002</v>
      </c>
      <c r="C265" t="str">
        <f>IF(OR(   'BS-4'!B36=0, 'BS-4'!B36=""),"",'BS-4'!C36)</f>
        <v xml:space="preserve"> Awards from State Government --സംസ്ഥാന സര്‍ക്കാരില്‍ നിന്നുള്ള അവാര്‍ഡ് സംഖ്യ </v>
      </c>
      <c r="D265">
        <f>IF(OR(   'BS-4'!B36=0, 'BS-4'!B36=""),"",'BS-4'!D36)</f>
        <v>0</v>
      </c>
      <c r="E265">
        <f>IF(OR(   'BS-4'!B36=0, 'BS-4'!B36=""),"",'BS-4'!E36)</f>
        <v>0</v>
      </c>
      <c r="F265">
        <f>IF(OR(   'BS-4'!B36=0, 'BS-4'!B36=""),"",'BS-4'!F36)</f>
        <v>0</v>
      </c>
      <c r="G265">
        <f>IF(B265="","No Number",IF(ISNUMBER(VALUE(MID(B265,5,2))),IF(LEN(B265)=3,"Total",IF(OR(LEFT(B265,3)="340",LEFT(B265,3)="350",ISNUMBER(F265)),IF(SUM(D265:F265)=0,0,"Data"),"No Number")),"Head"))</f>
        <v>0</v>
      </c>
    </row>
    <row r="266">
      <c r="B266">
        <f>IF(OR(   'BS-4'!B37=0, 'BS-4'!B37=""),"",'BS-4'!B37)</f>
        <v>3209003</v>
      </c>
      <c r="C266" t="str">
        <f>IF(OR(   'BS-4'!B37=0, 'BS-4'!B37=""),"",'BS-4'!C37)</f>
        <v>Other Awards and Honours-മറ്റ് അവാര്‍ഡുകളും ബഹുമതികളും</v>
      </c>
      <c r="D266">
        <f>IF(OR(   'BS-4'!B37=0, 'BS-4'!B37=""),"",'BS-4'!D37)</f>
        <v>0</v>
      </c>
      <c r="E266">
        <f>IF(OR(   'BS-4'!B37=0, 'BS-4'!B37=""),"",'BS-4'!E37)</f>
        <v>0</v>
      </c>
      <c r="F266">
        <f>IF(OR(   'BS-4'!B37=0, 'BS-4'!B37=""),"",'BS-4'!F37)</f>
        <v>0</v>
      </c>
      <c r="G266">
        <f>IF(B266="","No Number",IF(ISNUMBER(VALUE(MID(B266,5,2))),IF(LEN(B266)=3,"Total",IF(OR(LEFT(B266,3)="340",LEFT(B266,3)="350",ISNUMBER(F266)),IF(SUM(D266:F266)=0,0,"Data"),"No Number")),"Head"))</f>
        <v>0</v>
      </c>
    </row>
    <row r="267">
      <c r="B267" t="str">
        <f>IF(OR(   'BS-4'!B38=0, 'BS-4'!B38=""),"",'BS-4'!B38)</f>
        <v/>
      </c>
      <c r="C267" t="str">
        <f>IF(OR(   'BS-4'!B38=0, 'BS-4'!B38=""),"",'BS-4'!C38)</f>
        <v/>
      </c>
      <c r="D267" t="str">
        <f>IF(OR(   'BS-4'!B38=0, 'BS-4'!B38=""),"",'BS-4'!D38)</f>
        <v/>
      </c>
      <c r="E267" t="str">
        <f>IF(OR(   'BS-4'!B38=0, 'BS-4'!B38=""),"",'BS-4'!E38)</f>
        <v/>
      </c>
      <c r="F267" t="str">
        <f>IF(OR(   'BS-4'!B38=0, 'BS-4'!B38=""),"",'BS-4'!F38)</f>
        <v/>
      </c>
      <c r="G267" t="str">
        <f>IF(B267="","No Number",IF(ISNUMBER(VALUE(MID(B267,5,2))),IF(LEN(B267)=3,"Total",IF(OR(LEFT(B267,3)="340",LEFT(B267,3)="350",ISNUMBER(F267)),IF(SUM(D267:F267)=0,0,"Data"),"No Number")),"Head"))</f>
        <v>No Number</v>
      </c>
    </row>
    <row r="268">
      <c r="B268" t="str">
        <f>IF(OR(   'BS-4'!B39=0, 'BS-4'!B39=""),"",'BS-4'!B39)</f>
        <v/>
      </c>
      <c r="C268" t="str">
        <f>IF(OR(   'BS-4'!B39=0, 'BS-4'!B39=""),"",'BS-4'!C39)</f>
        <v/>
      </c>
      <c r="D268" t="str">
        <f>IF(OR(   'BS-4'!B39=0, 'BS-4'!B39=""),"",'BS-4'!D39)</f>
        <v/>
      </c>
      <c r="E268" t="str">
        <f>IF(OR(   'BS-4'!B39=0, 'BS-4'!B39=""),"",'BS-4'!E39)</f>
        <v/>
      </c>
      <c r="F268" t="str">
        <f>IF(OR(   'BS-4'!B39=0, 'BS-4'!B39=""),"",'BS-4'!F39)</f>
        <v/>
      </c>
      <c r="G268" t="str">
        <f>IF(B268="","No Number",IF(ISNUMBER(VALUE(MID(B268,5,2))),IF(LEN(B268)=3,"Total",IF(OR(LEFT(B268,3)="340",LEFT(B268,3)="350",ISNUMBER(F268)),IF(SUM(D268:F268)=0,0,"Data"),"No Number")),"Head"))</f>
        <v>No Number</v>
      </c>
    </row>
    <row r="269">
      <c r="B269" t="str">
        <f>IF(OR(   'BS-4'!B40=0, 'BS-4'!B40=""),"",'BS-4'!B40)</f>
        <v/>
      </c>
      <c r="C269" t="str">
        <f>IF(OR(   'BS-4'!B40=0, 'BS-4'!B40=""),"",'BS-4'!C40)</f>
        <v/>
      </c>
      <c r="D269" t="str">
        <f>IF(OR(   'BS-4'!B40=0, 'BS-4'!B40=""),"",'BS-4'!D40)</f>
        <v/>
      </c>
      <c r="E269" t="str">
        <f>IF(OR(   'BS-4'!B40=0, 'BS-4'!B40=""),"",'BS-4'!E40)</f>
        <v/>
      </c>
      <c r="F269" t="str">
        <f>IF(OR(   'BS-4'!B40=0, 'BS-4'!B40=""),"",'BS-4'!F40)</f>
        <v/>
      </c>
      <c r="G269" t="str">
        <f>IF(B269="","No Number",IF(ISNUMBER(VALUE(MID(B269,5,2))),IF(LEN(B269)=3,"Total",IF(OR(LEFT(B269,3)="340",LEFT(B269,3)="350",ISNUMBER(F269)),IF(SUM(D269:F269)=0,0,"Data"),"No Number")),"Head"))</f>
        <v>No Number</v>
      </c>
    </row>
    <row r="270">
      <c r="B270" t="str">
        <f>IF(OR(   'BS-4'!B41=0, 'BS-4'!B41=""),"",'BS-4'!B41)</f>
        <v/>
      </c>
      <c r="C270" t="str">
        <f>IF(OR(   'BS-4'!B41=0, 'BS-4'!B41=""),"",'BS-4'!C41)</f>
        <v/>
      </c>
      <c r="D270" t="str">
        <f>IF(OR(   'BS-4'!B41=0, 'BS-4'!B41=""),"",'BS-4'!D41)</f>
        <v/>
      </c>
      <c r="E270" t="str">
        <f>IF(OR(   'BS-4'!B41=0, 'BS-4'!B41=""),"",'BS-4'!E41)</f>
        <v/>
      </c>
      <c r="F270" t="str">
        <f>IF(OR(   'BS-4'!B41=0, 'BS-4'!B41=""),"",'BS-4'!F41)</f>
        <v/>
      </c>
      <c r="G270" t="str">
        <f>IF(B270="","No Number",IF(ISNUMBER(VALUE(MID(B270,5,2))),IF(LEN(B270)=3,"Total",IF(OR(LEFT(B270,3)="340",LEFT(B270,3)="350",ISNUMBER(F270)),IF(SUM(D270:F270)=0,0,"Data"),"No Number")),"Head"))</f>
        <v>No Number</v>
      </c>
    </row>
    <row r="271">
      <c r="B271" t="str">
        <f>IF(OR(   'BS-4'!B42=0, 'BS-4'!B42=""),"",'BS-4'!B42)</f>
        <v/>
      </c>
      <c r="C271" t="str">
        <f>IF(OR(   'BS-4'!B42=0, 'BS-4'!B42=""),"",'BS-4'!C42)</f>
        <v/>
      </c>
      <c r="D271" t="str">
        <f>IF(OR(   'BS-4'!B42=0, 'BS-4'!B42=""),"",'BS-4'!D42)</f>
        <v/>
      </c>
      <c r="E271" t="str">
        <f>IF(OR(   'BS-4'!B42=0, 'BS-4'!B42=""),"",'BS-4'!E42)</f>
        <v/>
      </c>
      <c r="F271" t="str">
        <f>IF(OR(   'BS-4'!B42=0, 'BS-4'!B42=""),"",'BS-4'!F42)</f>
        <v/>
      </c>
      <c r="G271" t="str">
        <f>IF(B271="","No Number",IF(ISNUMBER(VALUE(MID(B271,5,2))),IF(LEN(B271)=3,"Total",IF(OR(LEFT(B271,3)="340",LEFT(B271,3)="350",ISNUMBER(F271)),IF(SUM(D271:F271)=0,0,"Data"),"No Number")),"Head"))</f>
        <v>No Number</v>
      </c>
    </row>
    <row r="272">
      <c r="B272" t="str">
        <f>IF(OR(   'BS-4'!B43=0, 'BS-4'!B43=""),"",'BS-4'!B43)</f>
        <v/>
      </c>
      <c r="C272" t="str">
        <f>IF(OR(   'BS-4'!B43=0, 'BS-4'!B43=""),"",'BS-4'!C43)</f>
        <v/>
      </c>
      <c r="D272" t="str">
        <f>IF(OR(   'BS-4'!B43=0, 'BS-4'!B43=""),"",'BS-4'!D43)</f>
        <v/>
      </c>
      <c r="E272" t="str">
        <f>IF(OR(   'BS-4'!B43=0, 'BS-4'!B43=""),"",'BS-4'!E43)</f>
        <v/>
      </c>
      <c r="F272" t="str">
        <f>IF(OR(   'BS-4'!B43=0, 'BS-4'!B43=""),"",'BS-4'!F43)</f>
        <v/>
      </c>
      <c r="G272" t="str">
        <f>IF(B272="","No Number",IF(ISNUMBER(VALUE(MID(B272,5,2))),IF(LEN(B272)=3,"Total",IF(OR(LEFT(B272,3)="340",LEFT(B272,3)="350",ISNUMBER(F272)),IF(SUM(D272:F272)=0,0,"Data"),"No Number")),"Head"))</f>
        <v>No Number</v>
      </c>
    </row>
    <row r="273">
      <c r="B273" t="str">
        <f>IF(OR(   'BS-4'!B44=0, 'BS-4'!B44=""),"",'BS-4'!B44)</f>
        <v/>
      </c>
      <c r="C273" t="str">
        <f>IF(OR(   'BS-4'!B44=0, 'BS-4'!B44=""),"",'BS-4'!C44)</f>
        <v/>
      </c>
      <c r="D273" t="str">
        <f>IF(OR(   'BS-4'!B44=0, 'BS-4'!B44=""),"",'BS-4'!D44)</f>
        <v/>
      </c>
      <c r="E273" t="str">
        <f>IF(OR(   'BS-4'!B44=0, 'BS-4'!B44=""),"",'BS-4'!E44)</f>
        <v/>
      </c>
      <c r="F273" t="str">
        <f>IF(OR(   'BS-4'!B44=0, 'BS-4'!B44=""),"",'BS-4'!F44)</f>
        <v/>
      </c>
      <c r="G273" t="str">
        <f>IF(B273="","No Number",IF(ISNUMBER(VALUE(MID(B273,5,2))),IF(LEN(B273)=3,"Total",IF(OR(LEFT(B273,3)="340",LEFT(B273,3)="350",ISNUMBER(F273)),IF(SUM(D273:F273)=0,0,"Data"),"No Number")),"Head"))</f>
        <v>No Number</v>
      </c>
    </row>
    <row r="274">
      <c r="B274" t="str">
        <f>IF(OR(   'BS-4'!B45=0, 'BS-4'!B45=""),"",'BS-4'!B45)</f>
        <v/>
      </c>
      <c r="C274" t="str">
        <f>IF(OR(   'BS-4'!B45=0, 'BS-4'!B45=""),"",'BS-4'!C45)</f>
        <v/>
      </c>
      <c r="D274" t="str">
        <f>IF(OR(   'BS-4'!B45=0, 'BS-4'!B45=""),"",'BS-4'!D45)</f>
        <v/>
      </c>
      <c r="E274" t="str">
        <f>IF(OR(   'BS-4'!B45=0, 'BS-4'!B45=""),"",'BS-4'!E45)</f>
        <v/>
      </c>
      <c r="F274" t="str">
        <f>IF(OR(   'BS-4'!B45=0, 'BS-4'!B45=""),"",'BS-4'!F45)</f>
        <v/>
      </c>
      <c r="G274" t="str">
        <f>IF(B274="","No Number",IF(ISNUMBER(VALUE(MID(B274,5,2))),IF(LEN(B274)=3,"Total",IF(OR(LEFT(B274,3)="340",LEFT(B274,3)="350",ISNUMBER(F274)),IF(SUM(D274:F274)=0,0,"Data"),"No Number")),"Head"))</f>
        <v>No Number</v>
      </c>
    </row>
    <row r="275">
      <c r="B275" t="str">
        <f>IF(OR(   'BS-4'!B46=0, 'BS-4'!B46=""),"",'BS-4'!B46)</f>
        <v/>
      </c>
      <c r="C275" t="str">
        <f>IF(OR(   'BS-4'!B46=0, 'BS-4'!B46=""),"",'BS-4'!C46)</f>
        <v/>
      </c>
      <c r="D275" t="str">
        <f>IF(OR(   'BS-4'!B46=0, 'BS-4'!B46=""),"",'BS-4'!D46)</f>
        <v/>
      </c>
      <c r="E275" t="str">
        <f>IF(OR(   'BS-4'!B46=0, 'BS-4'!B46=""),"",'BS-4'!E46)</f>
        <v/>
      </c>
      <c r="F275" t="str">
        <f>IF(OR(   'BS-4'!B46=0, 'BS-4'!B46=""),"",'BS-4'!F46)</f>
        <v/>
      </c>
      <c r="G275" t="str">
        <f>IF(B275="","No Number",IF(ISNUMBER(VALUE(MID(B275,5,2))),IF(LEN(B275)=3,"Total",IF(OR(LEFT(B275,3)="340",LEFT(B275,3)="350",ISNUMBER(F275)),IF(SUM(D275:F275)=0,0,"Data"),"No Number")),"Head"))</f>
        <v>No Number</v>
      </c>
    </row>
    <row r="276">
      <c r="B276" t="str">
        <f>IF(OR(   'BS-4'!B47=0, 'BS-4'!B47=""),"",'BS-4'!B47)</f>
        <v/>
      </c>
      <c r="C276" t="str">
        <f>IF(OR(   'BS-4'!B47=0, 'BS-4'!B47=""),"",'BS-4'!C47)</f>
        <v/>
      </c>
      <c r="D276" t="str">
        <f>IF(OR(   'BS-4'!B47=0, 'BS-4'!B47=""),"",'BS-4'!D47)</f>
        <v/>
      </c>
      <c r="E276" t="str">
        <f>IF(OR(   'BS-4'!B47=0, 'BS-4'!B47=""),"",'BS-4'!E47)</f>
        <v/>
      </c>
      <c r="F276" t="str">
        <f>IF(OR(   'BS-4'!B47=0, 'BS-4'!B47=""),"",'BS-4'!F47)</f>
        <v/>
      </c>
      <c r="G276" t="str">
        <f>IF(B276="","No Number",IF(ISNUMBER(VALUE(MID(B276,5,2))),IF(LEN(B276)=3,"Total",IF(OR(LEFT(B276,3)="340",LEFT(B276,3)="350",ISNUMBER(F276)),IF(SUM(D276:F276)=0,0,"Data"),"No Number")),"Head"))</f>
        <v>No Number</v>
      </c>
    </row>
    <row r="277">
      <c r="B277" t="str">
        <f>IF(OR(   'BS-4'!B48=0, 'BS-4'!B48=""),"",'BS-4'!B48)</f>
        <v/>
      </c>
      <c r="C277" t="str">
        <f>IF(OR(   'BS-4'!B48=0, 'BS-4'!B48=""),"",'BS-4'!C48)</f>
        <v/>
      </c>
      <c r="D277" t="str">
        <f>IF(OR(   'BS-4'!B48=0, 'BS-4'!B48=""),"",'BS-4'!D48)</f>
        <v/>
      </c>
      <c r="E277" t="str">
        <f>IF(OR(   'BS-4'!B48=0, 'BS-4'!B48=""),"",'BS-4'!E48)</f>
        <v/>
      </c>
      <c r="F277" t="str">
        <f>IF(OR(   'BS-4'!B48=0, 'BS-4'!B48=""),"",'BS-4'!F48)</f>
        <v/>
      </c>
      <c r="G277" t="str">
        <f>IF(B277="","No Number",IF(ISNUMBER(VALUE(MID(B277,5,2))),IF(LEN(B277)=3,"Total",IF(OR(LEFT(B277,3)="340",LEFT(B277,3)="350",ISNUMBER(F277)),IF(SUM(D277:F277)=0,0,"Data"),"No Number")),"Head"))</f>
        <v>No Number</v>
      </c>
    </row>
    <row r="278">
      <c r="B278">
        <f>IF(OR(   'BS-4'!B49=0, 'BS-4'!B49=""),"",'BS-4'!B49)</f>
        <v>311</v>
      </c>
      <c r="C278" t="str">
        <f>IF(OR(   'BS-4'!B49=0, 'BS-4'!B49=""),"",'BS-4'!C49)</f>
        <v>Revenue Grants, Funds, Contributions &amp; Compensations-</v>
      </c>
      <c r="D278">
        <f>SUBTOTAL(9,D236:D277)</f>
        <v>86617531</v>
      </c>
      <c r="E278">
        <f>SUBTOTAL(9,E236:E277)</f>
        <v>130546717</v>
      </c>
      <c r="F278">
        <f>SUBTOTAL(9,F236:F277)</f>
        <v>145312984</v>
      </c>
      <c r="G278" t="str">
        <f>IF(B278="","No Number",IF(ISNUMBER(VALUE(MID(B278,5,2))),IF(LEN(B278)=3,"Total",IF(OR(LEFT(B278,3)="340",LEFT(B278,3)="350",ISNUMBER(F278)),IF(SUM(D278:F278)=0,0,"Data"),"No Number")),"Head"))</f>
        <v>Head</v>
      </c>
    </row>
    <row r="279">
      <c r="B279" t="str">
        <f>B57</f>
        <v>Karassery Grama Panchayath Draft  Budget for the Financial Year 2025-2026</v>
      </c>
      <c r="G279" t="str">
        <f>IF(B279="","No Number",IF(ISNUMBER(VALUE(MID(B279,5,2))),IF(LEN(B279)=3,"Total",IF(OR(LEFT(B279,3)="340",LEFT(B279,3)="350",ISNUMBER(F279)),IF(SUM(D279:F279)=0,0,"Data"),"No Number")),"Head"))</f>
        <v>Head</v>
      </c>
    </row>
    <row r="280">
      <c r="B280" t="str">
        <f>'BS-5'!B5</f>
        <v xml:space="preserve">BS-5-REVENUE INCOME- NON PLAN GRANTS-   (പദ്ധതിയിതര  ചെലവുകള്‍ക്കു വേണ്ടിയുള്ള ഗ്രാന്‍റ്/ഫണ്ട്/വിഹിതം -വരവുകള്‍ )  </v>
      </c>
      <c r="G280" t="str">
        <f>IF(B280="","No Number",IF(ISNUMBER(VALUE(MID(B280,5,2))),IF(LEN(B280)=3,"Total",IF(OR(LEFT(B280,3)="340",LEFT(B280,3)="350",ISNUMBER(F280)),IF(SUM(D280:F280)=0,0,"Data"),"No Number")),"Head"))</f>
        <v>Head</v>
      </c>
    </row>
    <row r="281" xml:space="preserve">
      <c r="B281" t="str">
        <v>DETAILED HEAD CODE</v>
      </c>
      <c r="C281" t="str">
        <v>PARTICULARS (ഇനവിവരം)</v>
      </c>
      <c r="D281" t="str">
        <f>D32</f>
        <v>Actuals for the year 2023-2024(യഥാര്‍ത്ഥ കണക്ക് 2023-2024)</v>
      </c>
      <c r="E281" t="str">
        <f>E32</f>
        <v>Budget  for the  year (including all revisions) 2024-2025  (പരിഷ്കരിച്ച ബജറ്റ്  2024-2025)</v>
      </c>
      <c r="F281" t="str" xml:space="preserve">
        <f>F32</f>
        <v xml:space="preserve">Budget for the Year2025-2026
 (ബജറ്റ്-2025-2026)</v>
      </c>
      <c r="G281" t="str">
        <f>IF(B281="","No Number",IF(ISNUMBER(VALUE(MID(B281,5,2))),IF(LEN(B281)=3,"Total",IF(OR(LEFT(B281,3)="340",LEFT(B281,3)="350",ISNUMBER(F281)),IF(SUM(D281:F281)=0,0,"Data"),"No Number")),"Head"))</f>
        <v>Head</v>
      </c>
    </row>
    <row r="282">
      <c r="B282">
        <f>IF(OR(   'BS-5'!B7=0,  'BS-5'!B7=""),"", 'BS-5'!B7)</f>
        <v>1601003</v>
      </c>
      <c r="C282" t="str">
        <f>IF(OR(   'BS-5'!B7=0,  'BS-5'!B7=""),"", 'BS-5'!C7)</f>
        <v>State Sponsored Schemes (not included under Decentralised Plan Programme)സംസ്ഥാന ആവിഷ്കൃത പരിപാടികള്‍ക്കുള്ള വരവുകള്‍</v>
      </c>
      <c r="D282">
        <f>IF(OR(   'BS-5'!B7=0,  'BS-5'!B7=""),"", 'BS-5'!D7)</f>
        <v>46236000</v>
      </c>
      <c r="E282">
        <f>IF(OR(   'BS-5'!B7=0,  'BS-5'!B7=""),"", 'BS-5'!E7)</f>
        <v>60000000</v>
      </c>
      <c r="F282">
        <f>IF(OR(   'BS-5'!B7=0,  'BS-5'!B7=""),"", 'BS-5'!F7)</f>
        <v>70000000</v>
      </c>
      <c r="G282" t="str">
        <f>IF(B282="","No Number",IF(ISNUMBER(VALUE(MID(B282,5,2))),IF(LEN(B282)=3,"Total",IF(OR(LEFT(B282,3)="340",LEFT(B282,3)="350",ISNUMBER(F282)),IF(SUM(D282:F282)=0,0,"Data"),"No Number")),"Head"))</f>
        <v>Data</v>
      </c>
    </row>
    <row r="283">
      <c r="B283" t="str">
        <f>IF(OR(   'BS-5'!B8=0,  'BS-5'!B8=""),"", 'BS-5'!B8)</f>
        <v/>
      </c>
      <c r="C283" t="str">
        <f>IF(OR(   'BS-5'!B8=0,  'BS-5'!B8=""),"", 'BS-5'!C8)</f>
        <v/>
      </c>
      <c r="D283" t="str">
        <f>IF(OR(   'BS-5'!B8=0,  'BS-5'!B8=""),"", 'BS-5'!D8)</f>
        <v/>
      </c>
      <c r="E283" t="str">
        <f>IF(OR(   'BS-5'!B8=0,  'BS-5'!B8=""),"", 'BS-5'!E8)</f>
        <v/>
      </c>
      <c r="F283" t="str">
        <f>IF(OR(   'BS-5'!B8=0,  'BS-5'!B8=""),"", 'BS-5'!F8)</f>
        <v/>
      </c>
      <c r="G283" t="str">
        <f>IF(B283="","No Number",IF(ISNUMBER(VALUE(MID(B283,5,2))),IF(LEN(B283)=3,"Total",IF(OR(LEFT(B283,3)="340",LEFT(B283,3)="350",ISNUMBER(F283)),IF(SUM(D283:F283)=0,0,"Data"),"No Number")),"Head"))</f>
        <v>No Number</v>
      </c>
    </row>
    <row r="284">
      <c r="B284" t="str">
        <f>IF(OR(   'BS-5'!B9=0,  'BS-5'!B9=""),"", 'BS-5'!B9)</f>
        <v/>
      </c>
      <c r="C284" t="str">
        <f>IF(OR(   'BS-5'!B9=0,  'BS-5'!B9=""),"", 'BS-5'!C9)</f>
        <v/>
      </c>
      <c r="D284" t="str">
        <f>IF(OR(   'BS-5'!B9=0,  'BS-5'!B9=""),"", 'BS-5'!D9)</f>
        <v/>
      </c>
      <c r="E284" t="str">
        <f>IF(OR(   'BS-5'!B9=0,  'BS-5'!B9=""),"", 'BS-5'!E9)</f>
        <v/>
      </c>
      <c r="F284" t="str">
        <f>IF(OR(   'BS-5'!B9=0,  'BS-5'!B9=""),"", 'BS-5'!F9)</f>
        <v/>
      </c>
      <c r="G284" t="str">
        <f>IF(B284="","No Number",IF(ISNUMBER(VALUE(MID(B284,5,2))),IF(LEN(B284)=3,"Total",IF(OR(LEFT(B284,3)="340",LEFT(B284,3)="350",ISNUMBER(F284)),IF(SUM(D284:F284)=0,0,"Data"),"No Number")),"Head"))</f>
        <v>No Number</v>
      </c>
    </row>
    <row r="285">
      <c r="B285" t="str">
        <f>IF(OR(   'BS-5'!B10=0,  'BS-5'!B10=""),"", 'BS-5'!B10)</f>
        <v/>
      </c>
      <c r="C285" t="str">
        <f>IF(OR(   'BS-5'!B10=0,  'BS-5'!B10=""),"", 'BS-5'!C10)</f>
        <v/>
      </c>
      <c r="D285" t="str">
        <f>IF(OR(   'BS-5'!B10=0,  'BS-5'!B10=""),"", 'BS-5'!D10)</f>
        <v/>
      </c>
      <c r="E285" t="str">
        <f>IF(OR(   'BS-5'!B10=0,  'BS-5'!B10=""),"", 'BS-5'!E10)</f>
        <v/>
      </c>
      <c r="F285" t="str">
        <f>IF(OR(   'BS-5'!B10=0,  'BS-5'!B10=""),"", 'BS-5'!F10)</f>
        <v/>
      </c>
      <c r="G285" t="str">
        <f>IF(B285="","No Number",IF(ISNUMBER(VALUE(MID(B285,5,2))),IF(LEN(B285)=3,"Total",IF(OR(LEFT(B285,3)="340",LEFT(B285,3)="350",ISNUMBER(F285)),IF(SUM(D285:F285)=0,0,"Data"),"No Number")),"Head"))</f>
        <v>No Number</v>
      </c>
    </row>
    <row r="286">
      <c r="B286">
        <f>IF(OR(   'BS-5'!B11=0,  'BS-5'!B11=""),"", 'BS-5'!B11)</f>
        <v>160</v>
      </c>
      <c r="C286" t="str">
        <f>IF(OR(   'BS-5'!B11=0,  'BS-5'!B11=""),"", 'BS-5'!C11)</f>
        <v>Total-Revenue Grants, Funds, Contributions &amp; Compensations</v>
      </c>
      <c r="D286">
        <f>SUBTOTAL(9,D282:D285)</f>
        <v>46236000</v>
      </c>
      <c r="E286">
        <f>SUBTOTAL(9,E282:E285)</f>
        <v>60000000</v>
      </c>
      <c r="F286">
        <f>SUBTOTAL(9,F282:F285)</f>
        <v>70000000</v>
      </c>
      <c r="G286" t="str">
        <f>IF(B286="","No Number",IF(ISNUMBER(VALUE(MID(B286,5,2))),IF(LEN(B286)=3,"Total",IF(OR(LEFT(B286,3)="340",LEFT(B286,3)="350",ISNUMBER(F286)),IF(SUM(D286:F286)=0,0,"Data"),"No Number")),"Head"))</f>
        <v>Head</v>
      </c>
    </row>
    <row r="287">
      <c r="B287" t="str">
        <f>B57</f>
        <v>Karassery Grama Panchayath Draft  Budget for the Financial Year 2025-2026</v>
      </c>
      <c r="G287" t="str">
        <f>IF(B287="","No Number",IF(ISNUMBER(VALUE(MID(B287,5,2))),IF(LEN(B287)=3,"Total",IF(OR(LEFT(B287,3)="340",LEFT(B287,3)="350",ISNUMBER(F287)),IF(SUM(D287:F287)=0,0,"Data"),"No Number")),"Head"))</f>
        <v>Head</v>
      </c>
    </row>
    <row r="288">
      <c r="B288" t="str">
        <f>'BS-6'!B5</f>
        <v xml:space="preserve">  BS-6-CAPITAL INCOME- LOANS -(വായ്പ ഇനത്തിലുള്ള മൂലധന വരവുകള്‍ സംബന്ധിച്ച ബജറ്റ് )</v>
      </c>
      <c r="G288" t="str">
        <v>Head</v>
      </c>
    </row>
    <row r="289" xml:space="preserve">
      <c r="B289" t="str">
        <v>DETAILED HEAD CODE</v>
      </c>
      <c r="C289" t="str">
        <v>PARTICULARS (ഇനവിവരം)</v>
      </c>
      <c r="D289" t="str">
        <f>D281</f>
        <v>Actuals for the year 2023-2024(യഥാര്‍ത്ഥ കണക്ക് 2023-2024)</v>
      </c>
      <c r="E289" t="str">
        <f>E281</f>
        <v>Budget  for the  year (including all revisions) 2024-2025  (പരിഷ്കരിച്ച ബജറ്റ്  2024-2025)</v>
      </c>
      <c r="F289" t="str" xml:space="preserve">
        <f>F281</f>
        <v xml:space="preserve">Budget for the Year2025-2026
 (ബജറ്റ്-2025-2026)</v>
      </c>
      <c r="G289" t="str">
        <f>IF(B289="","No Number",IF(ISNUMBER(VALUE(MID(B289,5,2))),IF(LEN(B289)=3,"Total",IF(OR(LEFT(B289,3)="340",LEFT(B289,3)="350",ISNUMBER(F289)),IF(SUM(D289:F289)=0,0,"Data"),"No Number")),"Head"))</f>
        <v>Head</v>
      </c>
    </row>
    <row r="290">
      <c r="B290">
        <f>IF(OR(   'BS-6'!B7=0,  'BS-6'!B7=""),"",  'BS-6'!B7)</f>
        <v>3301001</v>
      </c>
      <c r="C290" t="str">
        <f>IF(OR(   'BS-6'!B7=0,  'BS-6'!B7=""),"",  'BS-6'!C7)</f>
        <v>loans from Central Government- കേന്ദ്ര സര്‍ക്കാരില്‍ നിന്നുള്ള വായ്പ</v>
      </c>
      <c r="D290">
        <f>IF(OR(   'BS-6'!B7=0,  'BS-6'!B7=""),"",  'BS-6'!D7)</f>
        <v>0</v>
      </c>
      <c r="E290">
        <f>IF(OR(   'BS-6'!B7=0,  'BS-6'!B7=""),"",  'BS-6'!E7)</f>
        <v>0</v>
      </c>
      <c r="F290">
        <f>IF(OR(   'BS-6'!B7=0,  'BS-6'!B7=""),"",  'BS-6'!F7)</f>
        <v>0</v>
      </c>
      <c r="G290">
        <f>IF(B290="","No Number",IF(ISNUMBER(VALUE(MID(B290,5,2))),IF(LEN(B290)=3,"Total",IF(OR(LEFT(B290,3)="340",LEFT(B290,3)="350",ISNUMBER(F290)),IF(SUM(D290:F290)=0,0,"Data"),"No Number")),"Head"))</f>
        <v>0</v>
      </c>
    </row>
    <row r="291">
      <c r="B291">
        <f>IF(OR(   'BS-6'!B8=0,  'BS-6'!B8=""),"",  'BS-6'!B8)</f>
        <v>3302001</v>
      </c>
      <c r="C291" t="str">
        <f>IF(OR(   'BS-6'!B8=0,  'BS-6'!B8=""),"",  'BS-6'!C8)</f>
        <v>loans from State Government-സംസ്ഥാന സര്‍ക്കാരില്‍ നിന്നുള്ള വായ്പ</v>
      </c>
      <c r="D291">
        <f>IF(OR(   'BS-6'!B8=0,  'BS-6'!B8=""),"",  'BS-6'!D8)</f>
        <v>0</v>
      </c>
      <c r="E291">
        <f>IF(OR(   'BS-6'!B8=0,  'BS-6'!B8=""),"",  'BS-6'!E8)</f>
        <v>0</v>
      </c>
      <c r="F291">
        <f>IF(OR(   'BS-6'!B8=0,  'BS-6'!B8=""),"",  'BS-6'!F8)</f>
        <v>0</v>
      </c>
      <c r="G291">
        <f>IF(B291="","No Number",IF(ISNUMBER(VALUE(MID(B291,5,2))),IF(LEN(B291)=3,"Total",IF(OR(LEFT(B291,3)="340",LEFT(B291,3)="350",ISNUMBER(F291)),IF(SUM(D291:F291)=0,0,"Data"),"No Number")),"Head"))</f>
        <v>0</v>
      </c>
    </row>
    <row r="292">
      <c r="B292">
        <f>IF(OR(   'BS-6'!B9=0,  'BS-6'!B9=""),"",  'BS-6'!B9)</f>
        <v>3303001</v>
      </c>
      <c r="C292" t="str">
        <f>IF(OR(   'BS-6'!B9=0,  'BS-6'!B9=""),"",  'BS-6'!C9)</f>
        <v>loans from Government Bodies and Associations-സര്‍ക്കാര്‍ സ്ഥാപനങ്ങളില്‍ നിന്നും സംഘടനകളില്‍ നിന്നുമുള്ള വായ്പ</v>
      </c>
      <c r="D292">
        <f>IF(OR(   'BS-6'!B9=0,  'BS-6'!B9=""),"",  'BS-6'!D9)</f>
        <v>0</v>
      </c>
      <c r="E292">
        <f>IF(OR(   'BS-6'!B9=0,  'BS-6'!B9=""),"",  'BS-6'!E9)</f>
        <v>0</v>
      </c>
      <c r="F292">
        <f>IF(OR(   'BS-6'!B9=0,  'BS-6'!B9=""),"",  'BS-6'!F9)</f>
        <v>0</v>
      </c>
      <c r="G292">
        <f>IF(B292="","No Number",IF(ISNUMBER(VALUE(MID(B292,5,2))),IF(LEN(B292)=3,"Total",IF(OR(LEFT(B292,3)="340",LEFT(B292,3)="350",ISNUMBER(F292)),IF(SUM(D292:F292)=0,0,"Data"),"No Number")),"Head"))</f>
        <v>0</v>
      </c>
    </row>
    <row r="293">
      <c r="B293">
        <f>IF(OR(   'BS-6'!B10=0,  'BS-6'!B10=""),"",  'BS-6'!B10)</f>
        <v>3304001</v>
      </c>
      <c r="C293" t="str">
        <f>IF(OR(   'BS-6'!B10=0,  'BS-6'!B10=""),"",  'BS-6'!C10)</f>
        <v xml:space="preserve">loans from International Agencies-അന്തര്‍ദേശീയ സ്ഥാപനങ്ങളില്‍ നിന്നുമുള്ള വായ്പ </v>
      </c>
      <c r="D293">
        <f>IF(OR(   'BS-6'!B10=0,  'BS-6'!B10=""),"",  'BS-6'!D10)</f>
        <v>0</v>
      </c>
      <c r="E293">
        <f>IF(OR(   'BS-6'!B10=0,  'BS-6'!B10=""),"",  'BS-6'!E10)</f>
        <v>0</v>
      </c>
      <c r="F293">
        <f>IF(OR(   'BS-6'!B10=0,  'BS-6'!B10=""),"",  'BS-6'!F10)</f>
        <v>0</v>
      </c>
      <c r="G293">
        <f>IF(B293="","No Number",IF(ISNUMBER(VALUE(MID(B293,5,2))),IF(LEN(B293)=3,"Total",IF(OR(LEFT(B293,3)="340",LEFT(B293,3)="350",ISNUMBER(F293)),IF(SUM(D293:F293)=0,0,"Data"),"No Number")),"Head"))</f>
        <v>0</v>
      </c>
    </row>
    <row r="294">
      <c r="B294">
        <f>IF(OR(   'BS-6'!B11=0,  'BS-6'!B11=""),"",  'BS-6'!B11)</f>
        <v>3305001</v>
      </c>
      <c r="C294" t="str">
        <f>IF(OR(   'BS-6'!B11=0,  'BS-6'!B11=""),"",  'BS-6'!C11)</f>
        <v>loans from Banks &amp; Other Financial Institutions-ബാങ്കുകളില്‍ നിന്നും മറ്റ് ബാങ്കിംഗ്  സ്ഥാപനങ്ങളില്‍ നിന്നുമുള്ള വായ്പ</v>
      </c>
      <c r="D294">
        <f>IF(OR(   'BS-6'!B11=0,  'BS-6'!B11=""),"",  'BS-6'!D11)</f>
        <v>0</v>
      </c>
      <c r="E294">
        <f>IF(OR(   'BS-6'!B11=0,  'BS-6'!B11=""),"",  'BS-6'!E11)</f>
        <v>0</v>
      </c>
      <c r="F294">
        <f>IF(OR(   'BS-6'!B11=0,  'BS-6'!B11=""),"",  'BS-6'!F11)</f>
        <v>0</v>
      </c>
      <c r="G294">
        <f>IF(B294="","No Number",IF(ISNUMBER(VALUE(MID(B294,5,2))),IF(LEN(B294)=3,"Total",IF(OR(LEFT(B294,3)="340",LEFT(B294,3)="350",ISNUMBER(F294)),IF(SUM(D294:F294)=0,0,"Data"),"No Number")),"Head"))</f>
        <v>0</v>
      </c>
    </row>
    <row r="295">
      <c r="B295">
        <f>IF(OR(   'BS-6'!B12=0,  'BS-6'!B12=""),"",  'BS-6'!B12)</f>
        <v>3305002</v>
      </c>
      <c r="C295" t="str">
        <f>IF(OR(   'BS-6'!B12=0,  'BS-6'!B12=""),"",  'BS-6'!C12)</f>
        <v>loans - Loan from Financial Institutions-മറ്റ് ധനകാര്യ സ്ഥാപനങ്ങളില്‍ നിന്നുമുള്ള വായ്പ</v>
      </c>
      <c r="D295">
        <f>IF(OR(   'BS-6'!B12=0,  'BS-6'!B12=""),"",  'BS-6'!D12)</f>
        <v>23260000</v>
      </c>
      <c r="E295">
        <f>IF(OR(   'BS-6'!B12=0,  'BS-6'!B12=""),"",  'BS-6'!E12)</f>
        <v>23260000</v>
      </c>
      <c r="F295">
        <f>IF(OR(   'BS-6'!B12=0,  'BS-6'!B12=""),"",  'BS-6'!F12)</f>
        <v>56000000</v>
      </c>
      <c r="G295" t="str">
        <f>IF(B295="","No Number",IF(ISNUMBER(VALUE(MID(B295,5,2))),IF(LEN(B295)=3,"Total",IF(OR(LEFT(B295,3)="340",LEFT(B295,3)="350",ISNUMBER(F295)),IF(SUM(D295:F295)=0,0,"Data"),"No Number")),"Head"))</f>
        <v>Data</v>
      </c>
    </row>
    <row r="296">
      <c r="B296">
        <f>IF(OR(   'BS-6'!B13=0,  'BS-6'!B13=""),"",  'BS-6'!B13)</f>
        <v>3306001</v>
      </c>
      <c r="C296" t="str">
        <f>IF(OR(   'BS-6'!B13=0,  'BS-6'!B13=""),"",  'BS-6'!C13)</f>
        <v>loans -Other Term Loans-മറ്റ് ടേം ലോണുകള്‍</v>
      </c>
      <c r="D296">
        <f>IF(OR(   'BS-6'!B13=0,  'BS-6'!B13=""),"",  'BS-6'!D13)</f>
        <v>0</v>
      </c>
      <c r="E296">
        <f>IF(OR(   'BS-6'!B13=0,  'BS-6'!B13=""),"",  'BS-6'!E13)</f>
        <v>0</v>
      </c>
      <c r="F296">
        <f>IF(OR(   'BS-6'!B13=0,  'BS-6'!B13=""),"",  'BS-6'!F13)</f>
        <v>0</v>
      </c>
      <c r="G296">
        <f>IF(B296="","No Number",IF(ISNUMBER(VALUE(MID(B296,5,2))),IF(LEN(B296)=3,"Total",IF(OR(LEFT(B296,3)="340",LEFT(B296,3)="350",ISNUMBER(F296)),IF(SUM(D296:F296)=0,0,"Data"),"No Number")),"Head"))</f>
        <v>0</v>
      </c>
    </row>
    <row r="297">
      <c r="B297">
        <f>IF(OR(   'BS-6'!B14=0,  'BS-6'!B14=""),"",  'BS-6'!B14)</f>
        <v>3307001</v>
      </c>
      <c r="C297" t="str">
        <f>IF(OR(   'BS-6'!B14=0,  'BS-6'!B14=""),"",  'BS-6'!C14)</f>
        <v>loans - Bonds &amp; Debentures-ബോണ്ടുകളുടെയും ,ഡിബഞ്ചറുകളുടെയും ഈടിന്മേലുള്ള വായ്പകള്‍</v>
      </c>
      <c r="D297">
        <f>IF(OR(   'BS-6'!B14=0,  'BS-6'!B14=""),"",  'BS-6'!D14)</f>
        <v>0</v>
      </c>
      <c r="E297">
        <f>IF(OR(   'BS-6'!B14=0,  'BS-6'!B14=""),"",  'BS-6'!E14)</f>
        <v>0</v>
      </c>
      <c r="F297">
        <f>IF(OR(   'BS-6'!B14=0,  'BS-6'!B14=""),"",  'BS-6'!F14)</f>
        <v>0</v>
      </c>
      <c r="G297">
        <f>IF(B297="","No Number",IF(ISNUMBER(VALUE(MID(B297,5,2))),IF(LEN(B297)=3,"Total",IF(OR(LEFT(B297,3)="340",LEFT(B297,3)="350",ISNUMBER(F297)),IF(SUM(D297:F297)=0,0,"Data"),"No Number")),"Head"))</f>
        <v>0</v>
      </c>
    </row>
    <row r="298">
      <c r="B298">
        <f>IF(OR(   'BS-6'!B15=0,  'BS-6'!B15=""),"",  'BS-6'!B15)</f>
        <v>3308001</v>
      </c>
      <c r="C298" t="str">
        <f>IF(OR(   'BS-6'!B15=0,  'BS-6'!B15=""),"",  'BS-6'!C15)</f>
        <v>loans -Other Loans-മറ്റ് വായ്പകള്‍</v>
      </c>
      <c r="D298">
        <f>IF(OR(   'BS-6'!B15=0,  'BS-6'!B15=""),"",  'BS-6'!D15)</f>
        <v>0</v>
      </c>
      <c r="E298">
        <f>IF(OR(   'BS-6'!B15=0,  'BS-6'!B15=""),"",  'BS-6'!E15)</f>
        <v>0</v>
      </c>
      <c r="F298">
        <f>IF(OR(   'BS-6'!B15=0,  'BS-6'!B15=""),"",  'BS-6'!F15)</f>
        <v>0</v>
      </c>
      <c r="G298">
        <f>IF(B298="","No Number",IF(ISNUMBER(VALUE(MID(B298,5,2))),IF(LEN(B298)=3,"Total",IF(OR(LEFT(B298,3)="340",LEFT(B298,3)="350",ISNUMBER(F298)),IF(SUM(D298:F298)=0,0,"Data"),"No Number")),"Head"))</f>
        <v>0</v>
      </c>
    </row>
    <row r="299">
      <c r="B299" t="str">
        <f>IF(OR(   'BS-6'!B16=0,  'BS-6'!B16=""),"",  'BS-6'!B16)</f>
        <v/>
      </c>
      <c r="C299" t="str">
        <f>IF(OR(   'BS-6'!B16=0,  'BS-6'!B16=""),"",  'BS-6'!C16)</f>
        <v/>
      </c>
      <c r="D299" t="str">
        <f>IF(OR(   'BS-6'!B16=0,  'BS-6'!B16=""),"",  'BS-6'!D16)</f>
        <v/>
      </c>
      <c r="E299" t="str">
        <f>IF(OR(   'BS-6'!B16=0,  'BS-6'!B16=""),"",  'BS-6'!E16)</f>
        <v/>
      </c>
      <c r="F299" t="str">
        <f>IF(OR(   'BS-6'!B16=0,  'BS-6'!B16=""),"",  'BS-6'!F16)</f>
        <v/>
      </c>
      <c r="G299" t="str">
        <f>IF(B299="","No Number",IF(ISNUMBER(VALUE(MID(B299,5,2))),IF(LEN(B299)=3,"Total",IF(OR(LEFT(B299,3)="340",LEFT(B299,3)="350",ISNUMBER(F299)),IF(SUM(D299:F299)=0,0,"Data"),"No Number")),"Head"))</f>
        <v>No Number</v>
      </c>
    </row>
    <row r="300">
      <c r="B300" t="str">
        <f>IF(OR(   'BS-6'!B17=0,  'BS-6'!B17=""),"",  'BS-6'!B17)</f>
        <v/>
      </c>
      <c r="C300" t="str">
        <f>IF(OR(   'BS-6'!B17=0,  'BS-6'!B17=""),"",  'BS-6'!C17)</f>
        <v/>
      </c>
      <c r="D300" t="str">
        <f>IF(OR(   'BS-6'!B17=0,  'BS-6'!B17=""),"",  'BS-6'!D17)</f>
        <v/>
      </c>
      <c r="E300" t="str">
        <f>IF(OR(   'BS-6'!B17=0,  'BS-6'!B17=""),"",  'BS-6'!E17)</f>
        <v/>
      </c>
      <c r="F300" t="str">
        <f>IF(OR(   'BS-6'!B17=0,  'BS-6'!B17=""),"",  'BS-6'!F17)</f>
        <v/>
      </c>
      <c r="G300" t="str">
        <f>IF(B300="","No Number",IF(ISNUMBER(VALUE(MID(B300,5,2))),IF(LEN(B300)=3,"Total",IF(OR(LEFT(B300,3)="340",LEFT(B300,3)="350",ISNUMBER(F300)),IF(SUM(D300:F300)=0,0,"Data"),"No Number")),"Head"))</f>
        <v>No Number</v>
      </c>
    </row>
    <row r="301">
      <c r="B301" t="str">
        <f>IF(OR(   'BS-6'!B18=0,  'BS-6'!B18=""),"",  'BS-6'!B18)</f>
        <v/>
      </c>
      <c r="C301" t="str">
        <f>IF(OR(   'BS-6'!B18=0,  'BS-6'!B18=""),"",  'BS-6'!C18)</f>
        <v/>
      </c>
      <c r="D301" t="str">
        <f>IF(OR(   'BS-6'!B18=0,  'BS-6'!B18=""),"",  'BS-6'!D18)</f>
        <v/>
      </c>
      <c r="E301" t="str">
        <f>IF(OR(   'BS-6'!B18=0,  'BS-6'!B18=""),"",  'BS-6'!E18)</f>
        <v/>
      </c>
      <c r="F301" t="str">
        <f>IF(OR(   'BS-6'!B18=0,  'BS-6'!B18=""),"",  'BS-6'!F18)</f>
        <v/>
      </c>
      <c r="G301" t="str">
        <f>IF(B301="","No Number",IF(ISNUMBER(VALUE(MID(B301,5,2))),IF(LEN(B301)=3,"Total",IF(OR(LEFT(B301,3)="340",LEFT(B301,3)="350",ISNUMBER(F301)),IF(SUM(D301:F301)=0,0,"Data"),"No Number")),"Head"))</f>
        <v>No Number</v>
      </c>
    </row>
    <row r="302">
      <c r="B302" t="str">
        <f>IF(OR(   'BS-6'!B19=0,  'BS-6'!B19=""),"",  'BS-6'!B19)</f>
        <v/>
      </c>
      <c r="C302" t="str">
        <f>IF(OR(   'BS-6'!B19=0,  'BS-6'!B19=""),"",  'BS-6'!C19)</f>
        <v/>
      </c>
      <c r="D302" t="str">
        <f>IF(OR(   'BS-6'!B19=0,  'BS-6'!B19=""),"",  'BS-6'!D19)</f>
        <v/>
      </c>
      <c r="E302" t="str">
        <f>IF(OR(   'BS-6'!B19=0,  'BS-6'!B19=""),"",  'BS-6'!E19)</f>
        <v/>
      </c>
      <c r="F302" t="str">
        <f>IF(OR(   'BS-6'!B19=0,  'BS-6'!B19=""),"",  'BS-6'!F19)</f>
        <v/>
      </c>
      <c r="G302" t="str">
        <f>IF(B302="","No Number",IF(ISNUMBER(VALUE(MID(B302,5,2))),IF(LEN(B302)=3,"Total",IF(OR(LEFT(B302,3)="340",LEFT(B302,3)="350",ISNUMBER(F302)),IF(SUM(D302:F302)=0,0,"Data"),"No Number")),"Head"))</f>
        <v>No Number</v>
      </c>
    </row>
    <row r="303">
      <c r="B303" t="str">
        <f>IF(OR(   'BS-6'!B20=0,  'BS-6'!B20=""),"",  'BS-6'!B20)</f>
        <v/>
      </c>
      <c r="C303" t="str">
        <f>IF(OR(   'BS-6'!B20=0,  'BS-6'!B20=""),"",  'BS-6'!C20)</f>
        <v/>
      </c>
      <c r="D303" t="str">
        <f>IF(OR(   'BS-6'!B20=0,  'BS-6'!B20=""),"",  'BS-6'!D20)</f>
        <v/>
      </c>
      <c r="E303" t="str">
        <f>IF(OR(   'BS-6'!B20=0,  'BS-6'!B20=""),"",  'BS-6'!E20)</f>
        <v/>
      </c>
      <c r="F303" t="str">
        <f>IF(OR(   'BS-6'!B20=0,  'BS-6'!B20=""),"",  'BS-6'!F20)</f>
        <v/>
      </c>
      <c r="G303" t="str">
        <f>IF(B303="","No Number",IF(ISNUMBER(VALUE(MID(B303,5,2))),IF(LEN(B303)=3,"Total",IF(OR(LEFT(B303,3)="340",LEFT(B303,3)="350",ISNUMBER(F303)),IF(SUM(D303:F303)=0,0,"Data"),"No Number")),"Head"))</f>
        <v>No Number</v>
      </c>
    </row>
    <row r="304">
      <c r="B304" t="str">
        <f>IF(OR(   'BS-6'!B21=0,  'BS-6'!B21=""),"",  'BS-6'!B21)</f>
        <v/>
      </c>
      <c r="C304" t="str">
        <f>IF(OR(   'BS-6'!B21=0,  'BS-6'!B21=""),"",  'BS-6'!C21)</f>
        <v/>
      </c>
      <c r="D304" t="str">
        <f>IF(OR(   'BS-6'!B21=0,  'BS-6'!B21=""),"",  'BS-6'!D21)</f>
        <v/>
      </c>
      <c r="E304" t="str">
        <f>IF(OR(   'BS-6'!B21=0,  'BS-6'!B21=""),"",  'BS-6'!E21)</f>
        <v/>
      </c>
      <c r="F304" t="str">
        <f>IF(OR(   'BS-6'!B21=0,  'BS-6'!B21=""),"",  'BS-6'!F21)</f>
        <v/>
      </c>
      <c r="G304" t="str">
        <f>IF(B304="","No Number",IF(ISNUMBER(VALUE(MID(B304,5,2))),IF(LEN(B304)=3,"Total",IF(OR(LEFT(B304,3)="340",LEFT(B304,3)="350",ISNUMBER(F304)),IF(SUM(D304:F304)=0,0,"Data"),"No Number")),"Head"))</f>
        <v>No Number</v>
      </c>
    </row>
    <row r="305">
      <c r="B305" t="str">
        <f>IF(OR(   'BS-6'!B22=0,  'BS-6'!B22=""),"",  'BS-6'!B22)</f>
        <v/>
      </c>
      <c r="C305" t="str">
        <f>IF(OR(   'BS-6'!B22=0,  'BS-6'!B22=""),"",  'BS-6'!C22)</f>
        <v/>
      </c>
      <c r="D305" t="str">
        <f>IF(OR(   'BS-6'!B22=0,  'BS-6'!B22=""),"",  'BS-6'!D22)</f>
        <v/>
      </c>
      <c r="E305" t="str">
        <f>IF(OR(   'BS-6'!B22=0,  'BS-6'!B22=""),"",  'BS-6'!E22)</f>
        <v/>
      </c>
      <c r="F305" t="str">
        <f>IF(OR(   'BS-6'!B22=0,  'BS-6'!B22=""),"",  'BS-6'!F22)</f>
        <v/>
      </c>
      <c r="G305" t="str">
        <f>IF(B305="","No Number",IF(ISNUMBER(VALUE(MID(B305,5,2))),IF(LEN(B305)=3,"Total",IF(OR(LEFT(B305,3)="340",LEFT(B305,3)="350",ISNUMBER(F305)),IF(SUM(D305:F305)=0,0,"Data"),"No Number")),"Head"))</f>
        <v>No Number</v>
      </c>
    </row>
    <row r="306">
      <c r="B306" t="str">
        <f>IF(OR(   'BS-6'!B23=0,  'BS-6'!B23=""),"",  'BS-6'!B23)</f>
        <v/>
      </c>
      <c r="C306" t="str">
        <f>IF(OR(   'BS-6'!B23=0,  'BS-6'!B23=""),"",  'BS-6'!C23)</f>
        <v/>
      </c>
      <c r="D306" t="str">
        <f>IF(OR(   'BS-6'!B23=0,  'BS-6'!B23=""),"",  'BS-6'!D23)</f>
        <v/>
      </c>
      <c r="E306" t="str">
        <f>IF(OR(   'BS-6'!B23=0,  'BS-6'!B23=""),"",  'BS-6'!E23)</f>
        <v/>
      </c>
      <c r="F306" t="str">
        <f>IF(OR(   'BS-6'!B23=0,  'BS-6'!B23=""),"",  'BS-6'!F23)</f>
        <v/>
      </c>
      <c r="G306" t="str">
        <f>IF(B306="","No Number",IF(ISNUMBER(VALUE(MID(B306,5,2))),IF(LEN(B306)=3,"Total",IF(OR(LEFT(B306,3)="340",LEFT(B306,3)="350",ISNUMBER(F306)),IF(SUM(D306:F306)=0,0,"Data"),"No Number")),"Head"))</f>
        <v>No Number</v>
      </c>
    </row>
    <row r="307">
      <c r="B307" t="str">
        <f>IF(OR(   'BS-6'!B24=0,  'BS-6'!B24=""),"",  'BS-6'!B24)</f>
        <v/>
      </c>
      <c r="C307" t="str">
        <f>IF(OR(   'BS-6'!B24=0,  'BS-6'!B24=""),"",  'BS-6'!C24)</f>
        <v/>
      </c>
      <c r="D307" t="str">
        <f>IF(OR(   'BS-6'!B24=0,  'BS-6'!B24=""),"",  'BS-6'!D24)</f>
        <v/>
      </c>
      <c r="E307" t="str">
        <f>IF(OR(   'BS-6'!B24=0,  'BS-6'!B24=""),"",  'BS-6'!E24)</f>
        <v/>
      </c>
      <c r="F307" t="str">
        <f>IF(OR(   'BS-6'!B24=0,  'BS-6'!B24=""),"",  'BS-6'!F24)</f>
        <v/>
      </c>
      <c r="G307" t="str">
        <f>IF(B307="","No Number",IF(ISNUMBER(VALUE(MID(B307,5,2))),IF(LEN(B307)=3,"Total",IF(OR(LEFT(B307,3)="340",LEFT(B307,3)="350",ISNUMBER(F307)),IF(SUM(D307:F307)=0,0,"Data"),"No Number")),"Head"))</f>
        <v>No Number</v>
      </c>
    </row>
    <row r="308">
      <c r="B308" t="str">
        <f>IF(OR(   'BS-6'!B25=0,  'BS-6'!B25=""),"",  'BS-6'!B25)</f>
        <v/>
      </c>
      <c r="C308" t="str">
        <f>IF(OR(   'BS-6'!B25=0,  'BS-6'!B25=""),"",  'BS-6'!C25)</f>
        <v/>
      </c>
      <c r="D308" t="str">
        <f>IF(OR(   'BS-6'!B25=0,  'BS-6'!B25=""),"",  'BS-6'!D25)</f>
        <v/>
      </c>
      <c r="E308" t="str">
        <f>IF(OR(   'BS-6'!B25=0,  'BS-6'!B25=""),"",  'BS-6'!E25)</f>
        <v/>
      </c>
      <c r="F308" t="str">
        <f>IF(OR(   'BS-6'!B25=0,  'BS-6'!B25=""),"",  'BS-6'!F25)</f>
        <v/>
      </c>
      <c r="G308" t="str">
        <f>IF(B308="","No Number",IF(ISNUMBER(VALUE(MID(B308,5,2))),IF(LEN(B308)=3,"Total",IF(OR(LEFT(B308,3)="340",LEFT(B308,3)="350",ISNUMBER(F308)),IF(SUM(D308:F308)=0,0,"Data"),"No Number")),"Head"))</f>
        <v>No Number</v>
      </c>
    </row>
    <row r="309">
      <c r="B309" t="str">
        <f>IF(OR(   'BS-6'!B26=0,  'BS-6'!B26=""),"",  'BS-6'!B26)</f>
        <v/>
      </c>
      <c r="C309" t="str">
        <f>IF(OR(   'BS-6'!B26=0,  'BS-6'!B26=""),"",  'BS-6'!C26)</f>
        <v/>
      </c>
      <c r="D309" t="str">
        <f>IF(OR(   'BS-6'!B26=0,  'BS-6'!B26=""),"",  'BS-6'!D26)</f>
        <v/>
      </c>
      <c r="E309" t="str">
        <f>IF(OR(   'BS-6'!B26=0,  'BS-6'!B26=""),"",  'BS-6'!E26)</f>
        <v/>
      </c>
      <c r="F309" t="str">
        <f>IF(OR(   'BS-6'!B26=0,  'BS-6'!B26=""),"",  'BS-6'!F26)</f>
        <v/>
      </c>
      <c r="G309" t="str">
        <f>IF(B309="","No Number",IF(ISNUMBER(VALUE(MID(B309,5,2))),IF(LEN(B309)=3,"Total",IF(OR(LEFT(B309,3)="340",LEFT(B309,3)="350",ISNUMBER(F309)),IF(SUM(D309:F309)=0,0,"Data"),"No Number")),"Head"))</f>
        <v>No Number</v>
      </c>
    </row>
    <row r="310">
      <c r="B310" t="str">
        <f>IF(OR(   'BS-6'!B27=0,  'BS-6'!B27=""),"",  'BS-6'!B27)</f>
        <v/>
      </c>
      <c r="C310" t="str">
        <f>IF(OR(   'BS-6'!B27=0,  'BS-6'!B27=""),"",  'BS-6'!C27)</f>
        <v/>
      </c>
      <c r="D310" t="str">
        <f>IF(OR(   'BS-6'!B27=0,  'BS-6'!B27=""),"",  'BS-6'!D27)</f>
        <v/>
      </c>
      <c r="E310" t="str">
        <f>IF(OR(   'BS-6'!B27=0,  'BS-6'!B27=""),"",  'BS-6'!E27)</f>
        <v/>
      </c>
      <c r="F310" t="str">
        <f>IF(OR(   'BS-6'!B27=0,  'BS-6'!B27=""),"",  'BS-6'!F27)</f>
        <v/>
      </c>
      <c r="G310" t="str">
        <f>IF(B310="","No Number",IF(ISNUMBER(VALUE(MID(B310,5,2))),IF(LEN(B310)=3,"Total",IF(OR(LEFT(B310,3)="340",LEFT(B310,3)="350",ISNUMBER(F310)),IF(SUM(D310:F310)=0,0,"Data"),"No Number")),"Head"))</f>
        <v>No Number</v>
      </c>
    </row>
    <row r="311">
      <c r="B311">
        <f>IF(OR(   'BS-6'!B28=0,  'BS-6'!B28=""),"",  'BS-6'!B28)</f>
        <v>330</v>
      </c>
      <c r="C311" t="str">
        <f>IF(OR(   'BS-6'!B28=0,  'BS-6'!B28=""),"",  'BS-6'!C28)</f>
        <v xml:space="preserve">Total-loans-ആകെ വായ്പകള്‍ </v>
      </c>
      <c r="D311">
        <f>SUBTOTAL(9,D290:D310)</f>
        <v>0</v>
      </c>
      <c r="E311">
        <f>SUBTOTAL(9,E290:E310)</f>
        <v>0</v>
      </c>
      <c r="F311">
        <f>SUBTOTAL(9,F290:F310)</f>
        <v>0</v>
      </c>
      <c r="G311" t="str">
        <f>IF(B311="","No Number",IF(ISNUMBER(VALUE(MID(B311,5,2))),IF(LEN(B311)=3,"Total",IF(OR(LEFT(B311,3)="340",LEFT(B311,3)="350",ISNUMBER(F311)),IF(SUM(D311:F311)=0,0,"Data"),"No Number")),"Head"))</f>
        <v>Head</v>
      </c>
    </row>
    <row r="312">
      <c r="B312" t="str">
        <f>B57</f>
        <v>Karassery Grama Panchayath Draft  Budget for the Financial Year 2025-2026</v>
      </c>
      <c r="G312" t="str">
        <f>IF(B312="","No Number",IF(ISNUMBER(VALUE(MID(B312,5,2))),IF(LEN(B312)=3,"Total",IF(OR(LEFT(B312,3)="340",LEFT(B312,3)="350",ISNUMBER(F312)),IF(SUM(D312:F312)=0,0,"Data"),"No Number")),"Head"))</f>
        <v>Head</v>
      </c>
    </row>
    <row r="313">
      <c r="B313" t="str">
        <f>'BS-7'!B5</f>
        <v xml:space="preserve">  BS-7- CAPITAL INCOME- OTHER THAN LOANS -( മൂലധന ചെലവുകള്‍ക്ക്‌ വേണ്ടിയുള്ള മറ്റു വരവുകള്‍ )</v>
      </c>
      <c r="G313" t="str">
        <v>Head</v>
      </c>
    </row>
    <row r="314" xml:space="preserve">
      <c r="B314" t="str">
        <v>DETAILED HEAD CODE</v>
      </c>
      <c r="C314" t="str">
        <v>PARTICULARS (ഇനവിവരം)</v>
      </c>
      <c r="D314" t="str">
        <f>D32</f>
        <v>Actuals for the year 2023-2024(യഥാര്‍ത്ഥ കണക്ക് 2023-2024)</v>
      </c>
      <c r="E314" t="str">
        <f>E32</f>
        <v>Budget  for the  year (including all revisions) 2024-2025  (പരിഷ്കരിച്ച ബജറ്റ്  2024-2025)</v>
      </c>
      <c r="F314" t="str" xml:space="preserve">
        <f>F32</f>
        <v xml:space="preserve">Budget for the Year2025-2026
 (ബജറ്റ്-2025-2026)</v>
      </c>
      <c r="G314" t="str">
        <f>IF(B314="","No Number",IF(ISNUMBER(VALUE(MID(B314,5,2))),IF(LEN(B314)=3,"Total",IF(OR(LEFT(B314,3)="340",LEFT(B314,3)="350",ISNUMBER(F314)),IF(SUM(D314:F314)=0,0,"Data"),"No Number")),"Head"))</f>
        <v>Head</v>
      </c>
    </row>
    <row r="315">
      <c r="B315">
        <f>IF(OR(    'BS-7'!B7=0, 'BS-7'!B7=""),"", 'BS-7'!B7)</f>
        <v>3111001</v>
      </c>
      <c r="C315" t="str">
        <f>IF(OR(    'BS-7'!B7=0, 'BS-7'!B7=""),"", 'BS-7'!C7)</f>
        <v>Special Funds-പ്രത്യേക ഫണ്ട്</v>
      </c>
      <c r="D315">
        <f>IF(OR(    'BS-7'!B7=0, 'BS-7'!B7=""),"", 'BS-7'!D7)</f>
        <v>0</v>
      </c>
      <c r="E315">
        <f>IF(OR(    'BS-7'!B7=0, 'BS-7'!B7=""),"", 'BS-7'!E7)</f>
        <v>0</v>
      </c>
      <c r="F315">
        <f>IF(OR(    'BS-7'!B7=0, 'BS-7'!B7=""),"", 'BS-7'!F7)</f>
        <v>0</v>
      </c>
      <c r="G315">
        <f>IF(B315="","No Number",IF(ISNUMBER(VALUE(MID(B315,5,2))),IF(LEN(B315)=3,"Total",IF(OR(LEFT(B315,3)="340",LEFT(B315,3)="350",ISNUMBER(F315)),IF(SUM(D315:F315)=0,0,"Data"),"No Number")),"Head"))</f>
        <v>0</v>
      </c>
    </row>
    <row r="316">
      <c r="B316">
        <f>IF(OR(    'BS-7'!B8=0, 'BS-7'!B8=""),"", 'BS-7'!B8)</f>
        <v>3112001</v>
      </c>
      <c r="C316" t="str">
        <f>IF(OR(    'BS-7'!B8=0, 'BS-7'!B8=""),"", 'BS-7'!C8)</f>
        <v xml:space="preserve">Development Fund for Transfer to Other LSGIs for Joint Venture Project - for Capital Expenditure-സംയോജിത പദ്ധതികള്‍ക്കുള്ള വികസന ഫണ്ട് വിഹിതം-മൂലധന  ചെലവുകള്‍ക്ക്‌ </v>
      </c>
      <c r="D316">
        <f>IF(OR(    'BS-7'!B8=0, 'BS-7'!B8=""),"", 'BS-7'!D8)</f>
        <v>0</v>
      </c>
      <c r="E316">
        <f>IF(OR(    'BS-7'!B8=0, 'BS-7'!B8=""),"", 'BS-7'!E8)</f>
        <v>0</v>
      </c>
      <c r="F316">
        <f>IF(OR(    'BS-7'!B8=0, 'BS-7'!B8=""),"", 'BS-7'!F8)</f>
        <v>0</v>
      </c>
      <c r="G316">
        <f>IF(B316="","No Number",IF(ISNUMBER(VALUE(MID(B316,5,2))),IF(LEN(B316)=3,"Total",IF(OR(LEFT(B316,3)="340",LEFT(B316,3)="350",ISNUMBER(F316)),IF(SUM(D316:F316)=0,0,"Data"),"No Number")),"Head"))</f>
        <v>0</v>
      </c>
    </row>
    <row r="317">
      <c r="B317">
        <f>IF(OR(    'BS-7'!B9=0, 'BS-7'!B9=""),"", 'BS-7'!B9)</f>
        <v>3112002</v>
      </c>
      <c r="C317" t="str">
        <f>IF(OR(    'BS-7'!B9=0, 'BS-7'!B9=""),"", 'BS-7'!C9)</f>
        <v xml:space="preserve">Development Fund for Transfer to Other LSGIs for Joint Venture Project - for Revenue Expenditure -സംയോജിത പദ്ധതികള്‍ക്കുള്ള വികസന ഫണ്ട് വിഹിതം-റവന്യു ചെലവുകള്‍ക്ക്‌ </v>
      </c>
      <c r="D317">
        <f>IF(OR(    'BS-7'!B9=0, 'BS-7'!B9=""),"", 'BS-7'!D9)</f>
        <v>0</v>
      </c>
      <c r="E317">
        <f>IF(OR(    'BS-7'!B9=0, 'BS-7'!B9=""),"", 'BS-7'!E9)</f>
        <v>0</v>
      </c>
      <c r="F317">
        <f>IF(OR(    'BS-7'!B9=0, 'BS-7'!B9=""),"", 'BS-7'!F9)</f>
        <v>0</v>
      </c>
      <c r="G317">
        <f>IF(B317="","No Number",IF(ISNUMBER(VALUE(MID(B317,5,2))),IF(LEN(B317)=3,"Total",IF(OR(LEFT(B317,3)="340",LEFT(B317,3)="350",ISNUMBER(F317)),IF(SUM(D317:F317)=0,0,"Data"),"No Number")),"Head"))</f>
        <v>0</v>
      </c>
    </row>
    <row r="318">
      <c r="B318">
        <f>IF(OR(    'BS-7'!B10=0, 'BS-7'!B10=""),"", 'BS-7'!B10)</f>
        <v>3112003</v>
      </c>
      <c r="C318" t="str">
        <f>IF(OR(    'BS-7'!B10=0, 'BS-7'!B10=""),"", 'BS-7'!C10)</f>
        <v xml:space="preserve">Development Fund for Transfer to Other LSGIs for Other Specific Purposes - for Capital Expenditure-പ്രത്യേക  പദ്ധതികള്‍ക്കുള്ള വികസന ഫണ്ട് വിഹിതം-മൂലധന ചെലവുകള്‍ക്ക്‌ </v>
      </c>
      <c r="D318">
        <f>IF(OR(    'BS-7'!B10=0, 'BS-7'!B10=""),"", 'BS-7'!D10)</f>
        <v>0</v>
      </c>
      <c r="E318">
        <f>IF(OR(    'BS-7'!B10=0, 'BS-7'!B10=""),"", 'BS-7'!E10)</f>
        <v>0</v>
      </c>
      <c r="F318">
        <f>IF(OR(    'BS-7'!B10=0, 'BS-7'!B10=""),"", 'BS-7'!F10)</f>
        <v>0</v>
      </c>
      <c r="G318">
        <f>IF(B318="","No Number",IF(ISNUMBER(VALUE(MID(B318,5,2))),IF(LEN(B318)=3,"Total",IF(OR(LEFT(B318,3)="340",LEFT(B318,3)="350",ISNUMBER(F318)),IF(SUM(D318:F318)=0,0,"Data"),"No Number")),"Head"))</f>
        <v>0</v>
      </c>
    </row>
    <row r="319">
      <c r="B319">
        <f>IF(OR(    'BS-7'!B11=0, 'BS-7'!B11=""),"", 'BS-7'!B11)</f>
        <v>3112004</v>
      </c>
      <c r="C319" t="str">
        <f>IF(OR(    'BS-7'!B11=0, 'BS-7'!B11=""),"", 'BS-7'!C11)</f>
        <v xml:space="preserve">Development Fund for Transfer to Other LSGIs for Other Specific Purposes - for Revenue Expenditure-പ്രത്യേക  പദ്ധതികള്‍ക്കുള്ള വികസന ഫണ്ട് വിഹിതം-റവന്യു ചെലവുകള്‍ക്ക്‌ </v>
      </c>
      <c r="D319">
        <f>IF(OR(    'BS-7'!B11=0, 'BS-7'!B11=""),"", 'BS-7'!D11)</f>
        <v>0</v>
      </c>
      <c r="E319">
        <f>IF(OR(    'BS-7'!B11=0, 'BS-7'!B11=""),"", 'BS-7'!E11)</f>
        <v>0</v>
      </c>
      <c r="F319">
        <f>IF(OR(    'BS-7'!B11=0, 'BS-7'!B11=""),"", 'BS-7'!F11)</f>
        <v>0</v>
      </c>
      <c r="G319">
        <f>IF(B319="","No Number",IF(ISNUMBER(VALUE(MID(B319,5,2))),IF(LEN(B319)=3,"Total",IF(OR(LEFT(B319,3)="340",LEFT(B319,3)="350",ISNUMBER(F319)),IF(SUM(D319:F319)=0,0,"Data"),"No Number")),"Head"))</f>
        <v>0</v>
      </c>
    </row>
    <row r="320">
      <c r="B320">
        <f>IF(OR(    'BS-7'!B12=0, 'BS-7'!B12=""),"", 'BS-7'!B12)</f>
        <v>3117101</v>
      </c>
      <c r="C320" t="str">
        <f>IF(OR(    'BS-7'!B12=0, 'BS-7'!B12=""),"", 'BS-7'!C12)</f>
        <v xml:space="preserve"> Trust or Agency Funds-ട്രസ്റ്റ്/ഏജന്‍സി ഫണ്ടുകള്‍</v>
      </c>
      <c r="D320">
        <f>IF(OR(    'BS-7'!B12=0, 'BS-7'!B12=""),"", 'BS-7'!D12)</f>
        <v>0</v>
      </c>
      <c r="E320">
        <f>IF(OR(    'BS-7'!B12=0, 'BS-7'!B12=""),"", 'BS-7'!E12)</f>
        <v>0</v>
      </c>
      <c r="F320">
        <f>IF(OR(    'BS-7'!B12=0, 'BS-7'!B12=""),"", 'BS-7'!F12)</f>
        <v>0</v>
      </c>
      <c r="G320">
        <f>IF(B320="","No Number",IF(ISNUMBER(VALUE(MID(B320,5,2))),IF(LEN(B320)=3,"Total",IF(OR(LEFT(B320,3)="340",LEFT(B320,3)="350",ISNUMBER(F320)),IF(SUM(D320:F320)=0,0,"Data"),"No Number")),"Head"))</f>
        <v>0</v>
      </c>
    </row>
    <row r="321">
      <c r="B321">
        <f>IF(OR(    'BS-7'!B13=0, 'BS-7'!B13=""),"", 'BS-7'!B13)</f>
        <v>3121001</v>
      </c>
      <c r="C321" t="str">
        <f>IF(OR(    'BS-7'!B13=0, 'BS-7'!B13=""),"", 'BS-7'!C13)</f>
        <v>capital contribution-</v>
      </c>
      <c r="D321">
        <f>IF(OR(    'BS-7'!B13=0, 'BS-7'!B13=""),"", 'BS-7'!D13)</f>
        <v>0</v>
      </c>
      <c r="E321">
        <f>IF(OR(    'BS-7'!B13=0, 'BS-7'!B13=""),"", 'BS-7'!E13)</f>
        <v>0</v>
      </c>
      <c r="F321">
        <f>IF(OR(    'BS-7'!B13=0, 'BS-7'!B13=""),"", 'BS-7'!F13)</f>
        <v>0</v>
      </c>
      <c r="G321">
        <f>IF(B321="","No Number",IF(ISNUMBER(VALUE(MID(B321,5,2))),IF(LEN(B321)=3,"Total",IF(OR(LEFT(B321,3)="340",LEFT(B321,3)="350",ISNUMBER(F321)),IF(SUM(D321:F321)=0,0,"Data"),"No Number")),"Head"))</f>
        <v>0</v>
      </c>
    </row>
    <row r="322">
      <c r="B322">
        <f>IF(OR(    'BS-7'!B14=0, 'BS-7'!B14=""),"", 'BS-7'!B14)</f>
        <v>3201001</v>
      </c>
      <c r="C322" t="str">
        <f>IF(OR(    'BS-7'!B14=0, 'BS-7'!B14=""),"", 'BS-7'!C14)</f>
        <v xml:space="preserve">Grants, Funds &amp; Contributions for Specific Purposes -centrally sponsored  Schemes-കേന്ദ്രാവിഷ്കൃത പദ്ധതികള്‍ക്ക്  വേണ്ടിയുള്ള ഗ്രാന്റുകളും ഫണ്ടുകളും വിഹിതങ്ങളും </v>
      </c>
      <c r="D322">
        <f>IF(OR(    'BS-7'!B14=0, 'BS-7'!B14=""),"", 'BS-7'!D14)</f>
        <v>1027878</v>
      </c>
      <c r="E322">
        <f>IF(OR(    'BS-7'!B14=0, 'BS-7'!B14=""),"", 'BS-7'!E14)</f>
        <v>20000000</v>
      </c>
      <c r="F322">
        <f>IF(OR(    'BS-7'!B14=0, 'BS-7'!B14=""),"", 'BS-7'!F14)</f>
        <v>20000000</v>
      </c>
      <c r="G322" t="str">
        <f>IF(B322="","No Number",IF(ISNUMBER(VALUE(MID(B322,5,2))),IF(LEN(B322)=3,"Total",IF(OR(LEFT(B322,3)="340",LEFT(B322,3)="350",ISNUMBER(F322)),IF(SUM(D322:F322)=0,0,"Data"),"No Number")),"Head"))</f>
        <v>Data</v>
      </c>
    </row>
    <row r="323">
      <c r="B323">
        <f>IF(OR(    'BS-7'!B15=0, 'BS-7'!B15=""),"", 'BS-7'!B15)</f>
        <v>3201002</v>
      </c>
      <c r="C323" t="str">
        <f>IF(OR(    'BS-7'!B15=0, 'BS-7'!B15=""),"", 'BS-7'!C15)</f>
        <v xml:space="preserve">Grants, Funds &amp; Contributions for Specific Purposes - Other Central Government Grants -  കേന്ദ്ര സര്‍ക്കാരില്‍ നിന്നുള്ള ഗ്രാന്റുകളും ഫണ്ടുകളും വിഹിതങ്ങളും--പ്രത്യേക  പദ്ധതികള്‍ക്കുള്ളത് </v>
      </c>
      <c r="D323">
        <f>IF(OR(    'BS-7'!B15=0, 'BS-7'!B15=""),"", 'BS-7'!D15)</f>
        <v>0</v>
      </c>
      <c r="E323">
        <f>IF(OR(    'BS-7'!B15=0, 'BS-7'!B15=""),"", 'BS-7'!E15)</f>
        <v>0</v>
      </c>
      <c r="F323">
        <f>IF(OR(    'BS-7'!B15=0, 'BS-7'!B15=""),"", 'BS-7'!F15)</f>
        <v>0</v>
      </c>
      <c r="G323">
        <f>IF(B323="","No Number",IF(ISNUMBER(VALUE(MID(B323,5,2))),IF(LEN(B323)=3,"Total",IF(OR(LEFT(B323,3)="340",LEFT(B323,3)="350",ISNUMBER(F323)),IF(SUM(D323:F323)=0,0,"Data"),"No Number")),"Head"))</f>
        <v>0</v>
      </c>
    </row>
    <row r="324">
      <c r="B324">
        <f>IF(OR(    'BS-7'!B16=0, 'BS-7'!B16=""),"", 'BS-7'!B16)</f>
        <v>3202001</v>
      </c>
      <c r="C324" t="str">
        <f>IF(OR(    'BS-7'!B16=0, 'BS-7'!B16=""),"", 'BS-7'!C16)</f>
        <v>Development Fund - General - Capital -വികസന ഫണ്ട് - പൊതുവിഭാഗം - മൂലധനച്ചെലവുകള്‍ക്കായുള്ള വരവുകള്‍</v>
      </c>
      <c r="D324">
        <f>IF(OR(    'BS-7'!B16=0, 'BS-7'!B16=""),"", 'BS-7'!D16)</f>
        <v>854565</v>
      </c>
      <c r="E324">
        <f>IF(OR(    'BS-7'!B16=0, 'BS-7'!B16=""),"", 'BS-7'!E16)</f>
        <v>5000000</v>
      </c>
      <c r="F324">
        <f>IF(OR(    'BS-7'!B16=0, 'BS-7'!B16=""),"", 'BS-7'!F16)</f>
        <v>5000000</v>
      </c>
      <c r="G324" t="str">
        <f>IF(B324="","No Number",IF(ISNUMBER(VALUE(MID(B324,5,2))),IF(LEN(B324)=3,"Total",IF(OR(LEFT(B324,3)="340",LEFT(B324,3)="350",ISNUMBER(F324)),IF(SUM(D324:F324)=0,0,"Data"),"No Number")),"Head"))</f>
        <v>Data</v>
      </c>
    </row>
    <row r="325">
      <c r="B325">
        <f>IF(OR(    'BS-7'!B17=0, 'BS-7'!B17=""),"", 'BS-7'!B17)</f>
        <v>3202001</v>
      </c>
      <c r="C325" t="str">
        <f>IF(OR(    'BS-7'!B17=0, 'BS-7'!B17=""),"", 'BS-7'!C17)</f>
        <v>Development Fund - SCSP - Capital -വികസന ഫണ്ട് - പട്ടികജാതി ഘടകപദ്ധതി - മൂലധനച്ചെലവുകള്‍ക്കായുള്ള വരവുകള്‍</v>
      </c>
      <c r="D325">
        <f>IF(OR(    'BS-7'!B17=0, 'BS-7'!B17=""),"", 'BS-7'!D17)</f>
        <v>222349</v>
      </c>
      <c r="E325">
        <f>IF(OR(    'BS-7'!B17=0, 'BS-7'!B17=""),"", 'BS-7'!E17)</f>
        <v>0</v>
      </c>
      <c r="F325">
        <f>IF(OR(    'BS-7'!B17=0, 'BS-7'!B17=""),"", 'BS-7'!F17)</f>
        <v>0</v>
      </c>
      <c r="G325" t="str">
        <f>IF(B325="","No Number",IF(ISNUMBER(VALUE(MID(B325,5,2))),IF(LEN(B325)=3,"Total",IF(OR(LEFT(B325,3)="340",LEFT(B325,3)="350",ISNUMBER(F325)),IF(SUM(D325:F325)=0,0,"Data"),"No Number")),"Head"))</f>
        <v>Data</v>
      </c>
    </row>
    <row r="326">
      <c r="B326">
        <f>IF(OR(    'BS-7'!B18=0, 'BS-7'!B18=""),"", 'BS-7'!B18)</f>
        <v>3202001</v>
      </c>
      <c r="C326" t="str">
        <f>IF(OR(    'BS-7'!B18=0, 'BS-7'!B18=""),"", 'BS-7'!C18)</f>
        <v>Development Fund - TSP - Capital -വികസന ഫണ്ട് - പട്ടികവര്‍ഗ്ഗഘടകപദ്ധതി - മൂലധനച്ചെലവുകള്‍ക്കായുള്ള വരവുകള്‍</v>
      </c>
      <c r="D326">
        <f>IF(OR(    'BS-7'!B18=0, 'BS-7'!B18=""),"", 'BS-7'!D18)</f>
        <v>280097</v>
      </c>
      <c r="E326">
        <f>IF(OR(    'BS-7'!B18=0, 'BS-7'!B18=""),"", 'BS-7'!E18)</f>
        <v>0</v>
      </c>
      <c r="F326">
        <f>IF(OR(    'BS-7'!B18=0, 'BS-7'!B18=""),"", 'BS-7'!F18)</f>
        <v>0</v>
      </c>
      <c r="G326" t="str">
        <f>IF(B326="","No Number",IF(ISNUMBER(VALUE(MID(B326,5,2))),IF(LEN(B326)=3,"Total",IF(OR(LEFT(B326,3)="340",LEFT(B326,3)="350",ISNUMBER(F326)),IF(SUM(D326:F326)=0,0,"Data"),"No Number")),"Head"))</f>
        <v>Data</v>
      </c>
    </row>
    <row r="327">
      <c r="B327">
        <f>IF(OR(    'BS-7'!B19=0, 'BS-7'!B19=""),"", 'BS-7'!B19)</f>
        <v>3202001</v>
      </c>
      <c r="C327" t="str">
        <f>IF(OR(    'BS-7'!B19=0, 'BS-7'!B19=""),"", 'BS-7'!C19)</f>
        <v>Development Fund - CFC  - Capital -വികസന ഫണ്ട് - കേന്ദ്രധനകാര്യ കമ്മീഷന്‍ ഗ്രാന്‍റ്- മൂലധനച്ചെലവുകള്‍ക്കായുള്ള വരവുകള്‍</v>
      </c>
      <c r="D327">
        <f>IF(OR(    'BS-7'!B19=0, 'BS-7'!B19=""),"", 'BS-7'!D19)</f>
        <v>3277756</v>
      </c>
      <c r="E327">
        <f>IF(OR(    'BS-7'!B19=0, 'BS-7'!B19=""),"", 'BS-7'!E19)</f>
        <v>5000000</v>
      </c>
      <c r="F327">
        <f>IF(OR(    'BS-7'!B19=0, 'BS-7'!B19=""),"", 'BS-7'!F19)</f>
        <v>5000000</v>
      </c>
      <c r="G327" t="str">
        <f>IF(B327="","No Number",IF(ISNUMBER(VALUE(MID(B327,5,2))),IF(LEN(B327)=3,"Total",IF(OR(LEFT(B327,3)="340",LEFT(B327,3)="350",ISNUMBER(F327)),IF(SUM(D327:F327)=0,0,"Data"),"No Number")),"Head"))</f>
        <v>Data</v>
      </c>
    </row>
    <row r="328">
      <c r="B328">
        <f>IF(OR(    'BS-7'!B20=0, 'BS-7'!B20=""),"", 'BS-7'!B20)</f>
        <v>3202001</v>
      </c>
      <c r="C328" t="str">
        <f>IF(OR(    'BS-7'!B20=0, 'BS-7'!B20=""),"", 'BS-7'!C20)</f>
        <v>Development Fund - KLGSDP  - Capital -വികസന ഫണ്ട് - ലോകബാങ്ക് ധനസഹായം- മൂലധനച്ചെലവുകള്‍ക്കായുള്ള വരവുകള്‍</v>
      </c>
      <c r="D328">
        <f>IF(OR(    'BS-7'!B20=0, 'BS-7'!B20=""),"", 'BS-7'!D20)</f>
        <v>0</v>
      </c>
      <c r="E328">
        <f>IF(OR(    'BS-7'!B20=0, 'BS-7'!B20=""),"", 'BS-7'!E20)</f>
        <v>0</v>
      </c>
      <c r="F328">
        <f>IF(OR(    'BS-7'!B20=0, 'BS-7'!B20=""),"", 'BS-7'!F20)</f>
        <v>0</v>
      </c>
      <c r="G328">
        <f>IF(B328="","No Number",IF(ISNUMBER(VALUE(MID(B328,5,2))),IF(LEN(B328)=3,"Total",IF(OR(LEFT(B328,3)="340",LEFT(B328,3)="350",ISNUMBER(F328)),IF(SUM(D328:F328)=0,0,"Data"),"No Number")),"Head"))</f>
        <v>0</v>
      </c>
    </row>
    <row r="329">
      <c r="B329">
        <f>IF(OR(    'BS-7'!B21=0, 'BS-7'!B21=""),"", 'BS-7'!B21)</f>
        <v>3202001</v>
      </c>
      <c r="C329" t="str">
        <f>IF(OR(    'BS-7'!B21=0, 'BS-7'!B21=""),"", 'BS-7'!C21)</f>
        <v>Development Fund - Special Grant  - Capital -വികസന ഫണ്ട് - സ്പെഷ്യല്‍ ഗ്രാന്‍റ്- മൂലധനച്ചെലവുകള്‍ക്കായുള്ള വരവുകള്‍</v>
      </c>
      <c r="D329">
        <f>IF(OR(    'BS-7'!B21=0, 'BS-7'!B21=""),"", 'BS-7'!D21)</f>
        <v>0</v>
      </c>
      <c r="E329">
        <f>IF(OR(    'BS-7'!B21=0, 'BS-7'!B21=""),"", 'BS-7'!E21)</f>
        <v>0</v>
      </c>
      <c r="F329">
        <f>IF(OR(    'BS-7'!B21=0, 'BS-7'!B21=""),"", 'BS-7'!F21)</f>
        <v>0</v>
      </c>
      <c r="G329">
        <f>IF(B329="","No Number",IF(ISNUMBER(VALUE(MID(B329,5,2))),IF(LEN(B329)=3,"Total",IF(OR(LEFT(B329,3)="340",LEFT(B329,3)="350",ISNUMBER(F329)),IF(SUM(D329:F329)=0,0,"Data"),"No Number")),"Head"))</f>
        <v>0</v>
      </c>
    </row>
    <row r="330">
      <c r="B330">
        <f>IF(OR(    'BS-7'!B22=0, 'BS-7'!B22=""),"", 'BS-7'!B22)</f>
        <v>3202001</v>
      </c>
      <c r="C330" t="str">
        <f>IF(OR(    'BS-7'!B22=0, 'BS-7'!B22=""),"", 'BS-7'!C22)</f>
        <v>Maintenance Fund - Road Assets - സംരക്ഷണച്ചെലവ് - റോഡ് ആസ്തികള്‍ - മൂലധനച്ചെലവുകള്‍ക്കായുള്ള വരവുകള്‍</v>
      </c>
      <c r="D330">
        <f>IF(OR(    'BS-7'!B22=0, 'BS-7'!B22=""),"", 'BS-7'!D22)</f>
        <v>2409712</v>
      </c>
      <c r="E330">
        <f>IF(OR(    'BS-7'!B22=0, 'BS-7'!B22=""),"", 'BS-7'!E22)</f>
        <v>0</v>
      </c>
      <c r="F330">
        <f>IF(OR(    'BS-7'!B22=0, 'BS-7'!B22=""),"", 'BS-7'!F22)</f>
        <v>0</v>
      </c>
      <c r="G330" t="str">
        <f>IF(B330="","No Number",IF(ISNUMBER(VALUE(MID(B330,5,2))),IF(LEN(B330)=3,"Total",IF(OR(LEFT(B330,3)="340",LEFT(B330,3)="350",ISNUMBER(F330)),IF(SUM(D330:F330)=0,0,"Data"),"No Number")),"Head"))</f>
        <v>Data</v>
      </c>
    </row>
    <row r="331">
      <c r="B331">
        <f>IF(OR(    'BS-7'!B23=0, 'BS-7'!B23=""),"", 'BS-7'!B23)</f>
        <v>3202001</v>
      </c>
      <c r="C331" t="str">
        <f>IF(OR(    'BS-7'!B23=0, 'BS-7'!B23=""),"", 'BS-7'!C23)</f>
        <v>Maintenance Fund - Non Road Assets - സംരക്ഷണച്ചെലവ് - റോഡ് ഇതര ആസ്തികള്‍ - മൂലധനച്ചെലവുകള്‍ക്കായുള്ള വരവുകള്‍</v>
      </c>
      <c r="D331">
        <f>IF(OR(    'BS-7'!B23=0, 'BS-7'!B23=""),"", 'BS-7'!D23)</f>
        <v>749704</v>
      </c>
      <c r="E331">
        <f>IF(OR(    'BS-7'!B23=0, 'BS-7'!B23=""),"", 'BS-7'!E23)</f>
        <v>0</v>
      </c>
      <c r="F331">
        <f>IF(OR(    'BS-7'!B23=0, 'BS-7'!B23=""),"", 'BS-7'!F23)</f>
        <v>0</v>
      </c>
      <c r="G331" t="str">
        <f>IF(B331="","No Number",IF(ISNUMBER(VALUE(MID(B331,5,2))),IF(LEN(B331)=3,"Total",IF(OR(LEFT(B331,3)="340",LEFT(B331,3)="350",ISNUMBER(F331)),IF(SUM(D331:F331)=0,0,"Data"),"No Number")),"Head"))</f>
        <v>Data</v>
      </c>
    </row>
    <row r="332">
      <c r="B332">
        <f>IF(OR(    'BS-7'!B24=0, 'BS-7'!B24=""),"", 'BS-7'!B24)</f>
        <v>3202002</v>
      </c>
      <c r="C332" t="str">
        <f>IF(OR(    'BS-7'!B24=0, 'BS-7'!B24=""),"", 'BS-7'!C24)</f>
        <v xml:space="preserve">Fund for Transferred Institutions -ഘടക സ്ഥാപനങ്ങള്‍ക്ക്  വേണ്ടിയുള്ള പ്രത്യേക ഫണ്ടുകള്‍  </v>
      </c>
      <c r="D332">
        <f>IF(OR(    'BS-7'!B24=0, 'BS-7'!B24=""),"", 'BS-7'!D24)</f>
        <v>0</v>
      </c>
      <c r="E332">
        <f>IF(OR(    'BS-7'!B24=0, 'BS-7'!B24=""),"", 'BS-7'!E24)</f>
        <v>0</v>
      </c>
      <c r="F332">
        <f>IF(OR(    'BS-7'!B24=0, 'BS-7'!B24=""),"", 'BS-7'!F24)</f>
        <v>0</v>
      </c>
      <c r="G332">
        <f>IF(B332="","No Number",IF(ISNUMBER(VALUE(MID(B332,5,2))),IF(LEN(B332)=3,"Total",IF(OR(LEFT(B332,3)="340",LEFT(B332,3)="350",ISNUMBER(F332)),IF(SUM(D332:F332)=0,0,"Data"),"No Number")),"Head"))</f>
        <v>0</v>
      </c>
    </row>
    <row r="333">
      <c r="B333">
        <f>IF(OR(    'BS-7'!B25=0, 'BS-7'!B25=""),"", 'BS-7'!B25)</f>
        <v>3202003</v>
      </c>
      <c r="C333" t="str">
        <f>IF(OR(    'BS-7'!B25=0, 'BS-7'!B25=""),"", 'BS-7'!C25)</f>
        <v xml:space="preserve">Grants, Funds &amp; Contributions for Specific Purposes - Other than Development Fund and State Sponsored Scheme Funds - Other purposes-വികസന ഫണ്ടുംസംസ്ഥാനാവിഷ്കൃത ഫണ്ടും ഒഴികെ മറ്റ് ആവശ്യങ്ങള്‍ക്കുള്ള   ഗ്രാന്റുകളും ഫണ്ടുകളും വിഹിതങ്ങളും </v>
      </c>
      <c r="D333">
        <f>IF(OR(    'BS-7'!B25=0, 'BS-7'!B25=""),"", 'BS-7'!D25)</f>
        <v>0</v>
      </c>
      <c r="E333">
        <f>IF(OR(    'BS-7'!B25=0, 'BS-7'!B25=""),"", 'BS-7'!E25)</f>
        <v>0</v>
      </c>
      <c r="F333">
        <f>IF(OR(    'BS-7'!B25=0, 'BS-7'!B25=""),"", 'BS-7'!F25)</f>
        <v>0</v>
      </c>
      <c r="G333">
        <f>IF(B333="","No Number",IF(ISNUMBER(VALUE(MID(B333,5,2))),IF(LEN(B333)=3,"Total",IF(OR(LEFT(B333,3)="340",LEFT(B333,3)="350",ISNUMBER(F333)),IF(SUM(D333:F333)=0,0,"Data"),"No Number")),"Head"))</f>
        <v>0</v>
      </c>
    </row>
    <row r="334">
      <c r="B334">
        <f>IF(OR(    'BS-7'!B26=0, 'BS-7'!B26=""),"", 'BS-7'!B26)</f>
        <v>3203001</v>
      </c>
      <c r="C334" t="str">
        <f>IF(OR(    'BS-7'!B26=0, 'BS-7'!B26=""),"", 'BS-7'!C26)</f>
        <v xml:space="preserve">Grants, Funds &amp; Contributions for Specific Purposes - Other Government Agencies  മറ്റ് സര്‍ക്കാര്‍ ഏജന്‍സികളില്‍ നിന്നുള്ള ഗ്രാന്റുകളും ഫണ്ടുകളും വിഹിതങ്ങളും </v>
      </c>
      <c r="D334">
        <f>IF(OR(    'BS-7'!B26=0, 'BS-7'!B26=""),"", 'BS-7'!D26)</f>
        <v>580000</v>
      </c>
      <c r="E334">
        <f>IF(OR(    'BS-7'!B26=0, 'BS-7'!B26=""),"", 'BS-7'!E26)</f>
        <v>0</v>
      </c>
      <c r="F334">
        <f>IF(OR(    'BS-7'!B26=0, 'BS-7'!B26=""),"", 'BS-7'!F26)</f>
        <v>0</v>
      </c>
      <c r="G334" t="str">
        <f>IF(B334="","No Number",IF(ISNUMBER(VALUE(MID(B334,5,2))),IF(LEN(B334)=3,"Total",IF(OR(LEFT(B334,3)="340",LEFT(B334,3)="350",ISNUMBER(F334)),IF(SUM(D334:F334)=0,0,"Data"),"No Number")),"Head"))</f>
        <v>Data</v>
      </c>
    </row>
    <row r="335">
      <c r="B335">
        <f>IF(OR(    'BS-7'!B27=0, 'BS-7'!B27=""),"", 'BS-7'!B27)</f>
        <v>3204001</v>
      </c>
      <c r="C335" t="str">
        <f>IF(OR(    'BS-7'!B27=0, 'BS-7'!B27=""),"", 'BS-7'!C27)</f>
        <v xml:space="preserve">Grants, Funds &amp; Contributions for Specific Purposes -  Financial Institutions -  ധനകാര്യ സ്ഥാപനങ്ങളില്‍ നിന്നുള്ള ഗ്രാന്റുകളും ഫണ്ടുകളും വിഹിതങ്ങളും </v>
      </c>
      <c r="D335">
        <f>IF(OR(    'BS-7'!B27=0, 'BS-7'!B27=""),"", 'BS-7'!D27)</f>
        <v>0</v>
      </c>
      <c r="E335">
        <f>IF(OR(    'BS-7'!B27=0, 'BS-7'!B27=""),"", 'BS-7'!E27)</f>
        <v>0</v>
      </c>
      <c r="F335">
        <f>IF(OR(    'BS-7'!B27=0, 'BS-7'!B27=""),"", 'BS-7'!F27)</f>
        <v>0</v>
      </c>
      <c r="G335">
        <f>IF(B335="","No Number",IF(ISNUMBER(VALUE(MID(B335,5,2))),IF(LEN(B335)=3,"Total",IF(OR(LEFT(B335,3)="340",LEFT(B335,3)="350",ISNUMBER(F335)),IF(SUM(D335:F335)=0,0,"Data"),"No Number")),"Head"))</f>
        <v>0</v>
      </c>
    </row>
    <row r="336">
      <c r="B336">
        <f>IF(OR(    'BS-7'!B28=0, 'BS-7'!B28=""),"", 'BS-7'!B28)</f>
        <v>3205001</v>
      </c>
      <c r="C336" t="str">
        <f>IF(OR(    'BS-7'!B28=0, 'BS-7'!B28=""),"", 'BS-7'!C28)</f>
        <v xml:space="preserve">Grants, Funds &amp; Contributions for Specific Purposes - Welfare Bodies- ഗ്രാന്റുകളും ഫണ്ടുകളും വിഹിതങ്ങളും  </v>
      </c>
      <c r="D336">
        <f>IF(OR(    'BS-7'!B28=0, 'BS-7'!B28=""),"", 'BS-7'!D28)</f>
        <v>0</v>
      </c>
      <c r="E336">
        <f>IF(OR(    'BS-7'!B28=0, 'BS-7'!B28=""),"", 'BS-7'!E28)</f>
        <v>0</v>
      </c>
      <c r="F336">
        <f>IF(OR(    'BS-7'!B28=0, 'BS-7'!B28=""),"", 'BS-7'!F28)</f>
        <v>0</v>
      </c>
      <c r="G336">
        <f>IF(B336="","No Number",IF(ISNUMBER(VALUE(MID(B336,5,2))),IF(LEN(B336)=3,"Total",IF(OR(LEFT(B336,3)="340",LEFT(B336,3)="350",ISNUMBER(F336)),IF(SUM(D336:F336)=0,0,"Data"),"No Number")),"Head"))</f>
        <v>0</v>
      </c>
    </row>
    <row r="337">
      <c r="B337">
        <f>IF(OR(    'BS-7'!B29=0, 'BS-7'!B29=""),"", 'BS-7'!B29)</f>
        <v>3206001</v>
      </c>
      <c r="C337" t="str">
        <f>IF(OR(    'BS-7'!B29=0, 'BS-7'!B29=""),"", 'BS-7'!C29)</f>
        <v xml:space="preserve">Grants, Funds &amp; Contributions for Specific Purposes - International Organizations-അന്തര്‍ദേശീയ സ്ഥാപനങ്ങളില്‍ നിന്നുള്ള ഗ്രാന്റുകളും ഫണ്ടുകളും വിഹിതങ്ങളും </v>
      </c>
      <c r="D337">
        <f>IF(OR(    'BS-7'!B29=0, 'BS-7'!B29=""),"", 'BS-7'!D29)</f>
        <v>0</v>
      </c>
      <c r="E337">
        <f>IF(OR(    'BS-7'!B29=0, 'BS-7'!B29=""),"", 'BS-7'!E29)</f>
        <v>0</v>
      </c>
      <c r="F337">
        <f>IF(OR(    'BS-7'!B29=0, 'BS-7'!B29=""),"", 'BS-7'!F29)</f>
        <v>0</v>
      </c>
      <c r="G337">
        <f>IF(B337="","No Number",IF(ISNUMBER(VALUE(MID(B337,5,2))),IF(LEN(B337)=3,"Total",IF(OR(LEFT(B337,3)="340",LEFT(B337,3)="350",ISNUMBER(F337)),IF(SUM(D337:F337)=0,0,"Data"),"No Number")),"Head"))</f>
        <v>0</v>
      </c>
    </row>
    <row r="338">
      <c r="B338">
        <f>IF(OR(    'BS-7'!B30=0, 'BS-7'!B30=""),"", 'BS-7'!B30)</f>
        <v>3207001</v>
      </c>
      <c r="C338" t="str">
        <f>IF(OR(    'BS-7'!B30=0, 'BS-7'!B30=""),"", 'BS-7'!C30)</f>
        <v>Contributions for Joint Venture Projects (for Capital Expenditure) - From Other LSGIs - സംയുക്ത പ്രോജക്ടുകള്‍ക്കുള്ള വിഹിതം (മൂലധനച്ചെലവുകള്‍ക്ക് ) - മറ്റു തദ്ദേശസ്ഥാപനങ്ങളില്‍നിന്ന്</v>
      </c>
      <c r="D338">
        <f>IF(OR(    'BS-7'!B30=0, 'BS-7'!B30=""),"", 'BS-7'!D30)</f>
        <v>0</v>
      </c>
      <c r="E338">
        <f>IF(OR(    'BS-7'!B30=0, 'BS-7'!B30=""),"", 'BS-7'!E30)</f>
        <v>0</v>
      </c>
      <c r="F338">
        <f>IF(OR(    'BS-7'!B30=0, 'BS-7'!B30=""),"", 'BS-7'!F30)</f>
        <v>0</v>
      </c>
      <c r="G338">
        <f>IF(B338="","No Number",IF(ISNUMBER(VALUE(MID(B338,5,2))),IF(LEN(B338)=3,"Total",IF(OR(LEFT(B338,3)="340",LEFT(B338,3)="350",ISNUMBER(F338)),IF(SUM(D338:F338)=0,0,"Data"),"No Number")),"Head"))</f>
        <v>0</v>
      </c>
    </row>
    <row r="339">
      <c r="B339">
        <f>IF(OR(    'BS-7'!B31=0, 'BS-7'!B31=""),"", 'BS-7'!B31)</f>
        <v>3207004</v>
      </c>
      <c r="C339" t="str">
        <f>IF(OR(    'BS-7'!B31=0, 'BS-7'!B31=""),"", 'BS-7'!C31)</f>
        <v xml:space="preserve">Contributions for Other Specific Purposes (for Revenue Expenditure)-പ്രത്യേക ഉദേശ പദ്ധതികള്‍ക്കുള്ള വിഹിതം(റവന്യു ചെലവുകള്‍ക്ക്‌) </v>
      </c>
      <c r="D339">
        <f>IF(OR(    'BS-7'!B31=0, 'BS-7'!B31=""),"", 'BS-7'!D31)</f>
        <v>0</v>
      </c>
      <c r="E339">
        <f>IF(OR(    'BS-7'!B31=0, 'BS-7'!B31=""),"", 'BS-7'!E31)</f>
        <v>0</v>
      </c>
      <c r="F339">
        <f>IF(OR(    'BS-7'!B31=0, 'BS-7'!B31=""),"", 'BS-7'!F31)</f>
        <v>0</v>
      </c>
      <c r="G339">
        <f>IF(B339="","No Number",IF(ISNUMBER(VALUE(MID(B339,5,2))),IF(LEN(B339)=3,"Total",IF(OR(LEFT(B339,3)="340",LEFT(B339,3)="350",ISNUMBER(F339)),IF(SUM(D339:F339)=0,0,"Data"),"No Number")),"Head"))</f>
        <v>0</v>
      </c>
    </row>
    <row r="340">
      <c r="B340">
        <f>IF(OR(    'BS-7'!B32=0, 'BS-7'!B32=""),"", 'BS-7'!B32)</f>
        <v>3208001</v>
      </c>
      <c r="C340" t="str">
        <f>IF(OR(    'BS-7'!B32=0, 'BS-7'!B32=""),"", 'BS-7'!C32)</f>
        <v xml:space="preserve">Other Grants, Funds &amp; Contributions for Specific Purposes -others- മറ്റ് പ്രത്യേക ഉദേശ പദ്ധതികള്‍ക്കുള്ള ഗ്രാന്റുകളും ഫണ്ടുകളും വിഹിതങ്ങളും </v>
      </c>
      <c r="D340">
        <f>IF(OR(    'BS-7'!B32=0, 'BS-7'!B32=""),"", 'BS-7'!D32)</f>
        <v>0</v>
      </c>
      <c r="E340">
        <f>IF(OR(    'BS-7'!B32=0, 'BS-7'!B32=""),"", 'BS-7'!E32)</f>
        <v>0</v>
      </c>
      <c r="F340">
        <f>IF(OR(    'BS-7'!B32=0, 'BS-7'!B32=""),"", 'BS-7'!F32)</f>
        <v>0</v>
      </c>
      <c r="G340">
        <f>IF(B340="","No Number",IF(ISNUMBER(VALUE(MID(B340,5,2))),IF(LEN(B340)=3,"Total",IF(OR(LEFT(B340,3)="340",LEFT(B340,3)="350",ISNUMBER(F340)),IF(SUM(D340:F340)=0,0,"Data"),"No Number")),"Head"))</f>
        <v>0</v>
      </c>
    </row>
    <row r="341">
      <c r="B341">
        <f>IF(OR(    'BS-7'!B33=0, 'BS-7'!B33=""),"", 'BS-7'!B33)</f>
        <v>3209001</v>
      </c>
      <c r="C341" t="str">
        <f>IF(OR(    'BS-7'!B33=0, 'BS-7'!B33=""),"", 'BS-7'!C33)</f>
        <v xml:space="preserve"> Awards from Central Government -കേന്ദ്ര സര്‍ക്കാരില്‍ നിന്നുള്ള അവാര്‍ഡ് സംഖ്യ </v>
      </c>
      <c r="D341">
        <f>IF(OR(    'BS-7'!B33=0, 'BS-7'!B33=""),"", 'BS-7'!D33)</f>
        <v>0</v>
      </c>
      <c r="E341">
        <f>IF(OR(    'BS-7'!B33=0, 'BS-7'!B33=""),"", 'BS-7'!E33)</f>
        <v>0</v>
      </c>
      <c r="F341">
        <f>IF(OR(    'BS-7'!B33=0, 'BS-7'!B33=""),"", 'BS-7'!F33)</f>
        <v>0</v>
      </c>
      <c r="G341">
        <f>IF(B341="","No Number",IF(ISNUMBER(VALUE(MID(B341,5,2))),IF(LEN(B341)=3,"Total",IF(OR(LEFT(B341,3)="340",LEFT(B341,3)="350",ISNUMBER(F341)),IF(SUM(D341:F341)=0,0,"Data"),"No Number")),"Head"))</f>
        <v>0</v>
      </c>
    </row>
    <row r="342">
      <c r="B342">
        <f>IF(OR(    'BS-7'!B34=0, 'BS-7'!B34=""),"", 'BS-7'!B34)</f>
        <v>3209002</v>
      </c>
      <c r="C342" t="str">
        <f>IF(OR(    'BS-7'!B34=0, 'BS-7'!B34=""),"", 'BS-7'!C34)</f>
        <v xml:space="preserve"> Awards from State Government --സംസ്ഥാന സര്‍ക്കാരില്‍ നിന്നുള്ള അവാര്‍ഡ് സംഖ്യ </v>
      </c>
      <c r="D342">
        <f>IF(OR(    'BS-7'!B34=0, 'BS-7'!B34=""),"", 'BS-7'!D34)</f>
        <v>0</v>
      </c>
      <c r="E342">
        <f>IF(OR(    'BS-7'!B34=0, 'BS-7'!B34=""),"", 'BS-7'!E34)</f>
        <v>0</v>
      </c>
      <c r="F342">
        <f>IF(OR(    'BS-7'!B34=0, 'BS-7'!B34=""),"", 'BS-7'!F34)</f>
        <v>0</v>
      </c>
      <c r="G342">
        <f>IF(B342="","No Number",IF(ISNUMBER(VALUE(MID(B342,5,2))),IF(LEN(B342)=3,"Total",IF(OR(LEFT(B342,3)="340",LEFT(B342,3)="350",ISNUMBER(F342)),IF(SUM(D342:F342)=0,0,"Data"),"No Number")),"Head"))</f>
        <v>0</v>
      </c>
    </row>
    <row r="343">
      <c r="B343">
        <f>IF(OR(    'BS-7'!B35=0, 'BS-7'!B35=""),"", 'BS-7'!B35)</f>
        <v>3209003</v>
      </c>
      <c r="C343" t="str">
        <f>IF(OR(    'BS-7'!B35=0, 'BS-7'!B35=""),"", 'BS-7'!C35)</f>
        <v>Other Awards and Honours-മറ്റ് അവാര്‍ഡുകളും ബഹുമതികളും</v>
      </c>
      <c r="D343">
        <f>IF(OR(    'BS-7'!B35=0, 'BS-7'!B35=""),"", 'BS-7'!D35)</f>
        <v>0</v>
      </c>
      <c r="E343">
        <f>IF(OR(    'BS-7'!B35=0, 'BS-7'!B35=""),"", 'BS-7'!E35)</f>
        <v>0</v>
      </c>
      <c r="F343">
        <f>IF(OR(    'BS-7'!B35=0, 'BS-7'!B35=""),"", 'BS-7'!F35)</f>
        <v>0</v>
      </c>
      <c r="G343">
        <f>IF(B343="","No Number",IF(ISNUMBER(VALUE(MID(B343,5,2))),IF(LEN(B343)=3,"Total",IF(OR(LEFT(B343,3)="340",LEFT(B343,3)="350",ISNUMBER(F343)),IF(SUM(D343:F343)=0,0,"Data"),"No Number")),"Head"))</f>
        <v>0</v>
      </c>
    </row>
    <row r="344">
      <c r="B344" t="str">
        <f>IF(OR(    'BS-7'!B36=0, 'BS-7'!B36=""),"", 'BS-7'!B36)</f>
        <v/>
      </c>
      <c r="C344" t="str">
        <f>IF(OR(    'BS-7'!B36=0, 'BS-7'!B36=""),"", 'BS-7'!C36)</f>
        <v/>
      </c>
      <c r="D344" t="str">
        <f>IF(OR(    'BS-7'!B36=0, 'BS-7'!B36=""),"", 'BS-7'!D36)</f>
        <v/>
      </c>
      <c r="E344" t="str">
        <f>IF(OR(    'BS-7'!B36=0, 'BS-7'!B36=""),"", 'BS-7'!E36)</f>
        <v/>
      </c>
      <c r="F344" t="str">
        <f>IF(OR(    'BS-7'!B36=0, 'BS-7'!B36=""),"", 'BS-7'!F36)</f>
        <v/>
      </c>
      <c r="G344" t="str">
        <f>IF(B344="","No Number",IF(ISNUMBER(VALUE(MID(B344,5,2))),IF(LEN(B344)=3,"Total",IF(OR(LEFT(B344,3)="340",LEFT(B344,3)="350",ISNUMBER(F344)),IF(SUM(D344:F344)=0,0,"Data"),"No Number")),"Head"))</f>
        <v>No Number</v>
      </c>
    </row>
    <row r="345">
      <c r="B345" t="str">
        <f>IF(OR(    'BS-7'!B37=0, 'BS-7'!B37=""),"", 'BS-7'!B37)</f>
        <v/>
      </c>
      <c r="C345" t="str">
        <f>IF(OR(    'BS-7'!B37=0, 'BS-7'!B37=""),"", 'BS-7'!C37)</f>
        <v/>
      </c>
      <c r="D345" t="str">
        <f>IF(OR(    'BS-7'!B37=0, 'BS-7'!B37=""),"", 'BS-7'!D37)</f>
        <v/>
      </c>
      <c r="E345" t="str">
        <f>IF(OR(    'BS-7'!B37=0, 'BS-7'!B37=""),"", 'BS-7'!E37)</f>
        <v/>
      </c>
      <c r="F345" t="str">
        <f>IF(OR(    'BS-7'!B37=0, 'BS-7'!B37=""),"", 'BS-7'!F37)</f>
        <v/>
      </c>
      <c r="G345" t="str">
        <f>IF(B345="","No Number",IF(ISNUMBER(VALUE(MID(B345,5,2))),IF(LEN(B345)=3,"Total",IF(OR(LEFT(B345,3)="340",LEFT(B345,3)="350",ISNUMBER(F345)),IF(SUM(D345:F345)=0,0,"Data"),"No Number")),"Head"))</f>
        <v>No Number</v>
      </c>
    </row>
    <row r="346">
      <c r="B346" t="str">
        <f>IF(OR(    'BS-7'!B38=0, 'BS-7'!B38=""),"", 'BS-7'!B38)</f>
        <v/>
      </c>
      <c r="C346" t="str">
        <f>IF(OR(    'BS-7'!B38=0, 'BS-7'!B38=""),"", 'BS-7'!C38)</f>
        <v/>
      </c>
      <c r="D346" t="str">
        <f>IF(OR(    'BS-7'!B38=0, 'BS-7'!B38=""),"", 'BS-7'!D38)</f>
        <v/>
      </c>
      <c r="E346" t="str">
        <f>IF(OR(    'BS-7'!B38=0, 'BS-7'!B38=""),"", 'BS-7'!E38)</f>
        <v/>
      </c>
      <c r="F346" t="str">
        <f>IF(OR(    'BS-7'!B38=0, 'BS-7'!B38=""),"", 'BS-7'!F38)</f>
        <v/>
      </c>
      <c r="G346" t="str">
        <f>IF(B346="","No Number",IF(ISNUMBER(VALUE(MID(B346,5,2))),IF(LEN(B346)=3,"Total",IF(OR(LEFT(B346,3)="340",LEFT(B346,3)="350",ISNUMBER(F346)),IF(SUM(D346:F346)=0,0,"Data"),"No Number")),"Head"))</f>
        <v>No Number</v>
      </c>
    </row>
    <row r="347">
      <c r="B347" t="str">
        <f>IF(OR(    'BS-7'!B39=0, 'BS-7'!B39=""),"", 'BS-7'!B39)</f>
        <v/>
      </c>
      <c r="C347" t="str">
        <f>IF(OR(    'BS-7'!B39=0, 'BS-7'!B39=""),"", 'BS-7'!C39)</f>
        <v/>
      </c>
      <c r="D347" t="str">
        <f>IF(OR(    'BS-7'!B39=0, 'BS-7'!B39=""),"", 'BS-7'!D39)</f>
        <v/>
      </c>
      <c r="E347" t="str">
        <f>IF(OR(    'BS-7'!B39=0, 'BS-7'!B39=""),"", 'BS-7'!E39)</f>
        <v/>
      </c>
      <c r="F347" t="str">
        <f>IF(OR(    'BS-7'!B39=0, 'BS-7'!B39=""),"", 'BS-7'!F39)</f>
        <v/>
      </c>
      <c r="G347" t="str">
        <f>IF(B347="","No Number",IF(ISNUMBER(VALUE(MID(B347,5,2))),IF(LEN(B347)=3,"Total",IF(OR(LEFT(B347,3)="340",LEFT(B347,3)="350",ISNUMBER(F347)),IF(SUM(D347:F347)=0,0,"Data"),"No Number")),"Head"))</f>
        <v>No Number</v>
      </c>
    </row>
    <row r="348">
      <c r="B348" t="str">
        <f>IF(OR(    'BS-7'!B40=0, 'BS-7'!B40=""),"", 'BS-7'!B40)</f>
        <v/>
      </c>
      <c r="C348" t="str">
        <f>IF(OR(    'BS-7'!B40=0, 'BS-7'!B40=""),"", 'BS-7'!C40)</f>
        <v/>
      </c>
      <c r="D348" t="str">
        <f>IF(OR(    'BS-7'!B40=0, 'BS-7'!B40=""),"", 'BS-7'!D40)</f>
        <v/>
      </c>
      <c r="E348" t="str">
        <f>IF(OR(    'BS-7'!B40=0, 'BS-7'!B40=""),"", 'BS-7'!E40)</f>
        <v/>
      </c>
      <c r="F348" t="str">
        <f>IF(OR(    'BS-7'!B40=0, 'BS-7'!B40=""),"", 'BS-7'!F40)</f>
        <v/>
      </c>
      <c r="G348" t="str">
        <f>IF(B348="","No Number",IF(ISNUMBER(VALUE(MID(B348,5,2))),IF(LEN(B348)=3,"Total",IF(OR(LEFT(B348,3)="340",LEFT(B348,3)="350",ISNUMBER(F348)),IF(SUM(D348:F348)=0,0,"Data"),"No Number")),"Head"))</f>
        <v>No Number</v>
      </c>
    </row>
    <row r="349">
      <c r="B349" t="str">
        <f>IF(OR(    'BS-7'!B41=0, 'BS-7'!B41=""),"", 'BS-7'!B41)</f>
        <v/>
      </c>
      <c r="C349" t="str">
        <f>IF(OR(    'BS-7'!B41=0, 'BS-7'!B41=""),"", 'BS-7'!C41)</f>
        <v/>
      </c>
      <c r="D349" t="str">
        <f>IF(OR(    'BS-7'!B41=0, 'BS-7'!B41=""),"", 'BS-7'!D41)</f>
        <v/>
      </c>
      <c r="E349" t="str">
        <f>IF(OR(    'BS-7'!B41=0, 'BS-7'!B41=""),"", 'BS-7'!E41)</f>
        <v/>
      </c>
      <c r="F349" t="str">
        <f>IF(OR(    'BS-7'!B41=0, 'BS-7'!B41=""),"", 'BS-7'!F41)</f>
        <v/>
      </c>
      <c r="G349" t="str">
        <f>IF(B349="","No Number",IF(ISNUMBER(VALUE(MID(B349,5,2))),IF(LEN(B349)=3,"Total",IF(OR(LEFT(B349,3)="340",LEFT(B349,3)="350",ISNUMBER(F349)),IF(SUM(D349:F349)=0,0,"Data"),"No Number")),"Head"))</f>
        <v>No Number</v>
      </c>
    </row>
    <row r="350">
      <c r="B350" t="str">
        <f>IF(OR(    'BS-7'!B42=0, 'BS-7'!B42=""),"", 'BS-7'!B42)</f>
        <v/>
      </c>
      <c r="C350" t="str">
        <f>IF(OR(    'BS-7'!B42=0, 'BS-7'!B42=""),"", 'BS-7'!C42)</f>
        <v/>
      </c>
      <c r="D350" t="str">
        <f>IF(OR(    'BS-7'!B42=0, 'BS-7'!B42=""),"", 'BS-7'!D42)</f>
        <v/>
      </c>
      <c r="E350" t="str">
        <f>IF(OR(    'BS-7'!B42=0, 'BS-7'!B42=""),"", 'BS-7'!E42)</f>
        <v/>
      </c>
      <c r="F350" t="str">
        <f>IF(OR(    'BS-7'!B42=0, 'BS-7'!B42=""),"", 'BS-7'!F42)</f>
        <v/>
      </c>
      <c r="G350" t="str">
        <f>IF(B350="","No Number",IF(ISNUMBER(VALUE(MID(B350,5,2))),IF(LEN(B350)=3,"Total",IF(OR(LEFT(B350,3)="340",LEFT(B350,3)="350",ISNUMBER(F350)),IF(SUM(D350:F350)=0,0,"Data"),"No Number")),"Head"))</f>
        <v>No Number</v>
      </c>
    </row>
    <row r="351">
      <c r="B351" t="str">
        <f>IF(OR(    'BS-7'!B43=0, 'BS-7'!B43=""),"", 'BS-7'!B43)</f>
        <v/>
      </c>
      <c r="C351" t="str">
        <f>IF(OR(    'BS-7'!B43=0, 'BS-7'!B43=""),"", 'BS-7'!C43)</f>
        <v/>
      </c>
      <c r="D351" t="str">
        <f>IF(OR(    'BS-7'!B43=0, 'BS-7'!B43=""),"", 'BS-7'!D43)</f>
        <v/>
      </c>
      <c r="E351" t="str">
        <f>IF(OR(    'BS-7'!B43=0, 'BS-7'!B43=""),"", 'BS-7'!E43)</f>
        <v/>
      </c>
      <c r="F351" t="str">
        <f>IF(OR(    'BS-7'!B43=0, 'BS-7'!B43=""),"", 'BS-7'!F43)</f>
        <v/>
      </c>
      <c r="G351" t="str">
        <f>IF(B351="","No Number",IF(ISNUMBER(VALUE(MID(B351,5,2))),IF(LEN(B351)=3,"Total",IF(OR(LEFT(B351,3)="340",LEFT(B351,3)="350",ISNUMBER(F351)),IF(SUM(D351:F351)=0,0,"Data"),"No Number")),"Head"))</f>
        <v>No Number</v>
      </c>
    </row>
    <row r="352">
      <c r="B352" t="str">
        <f>IF(OR(    'BS-7'!B44=0, 'BS-7'!B44=""),"", 'BS-7'!B44)</f>
        <v/>
      </c>
      <c r="C352" t="str">
        <f>IF(OR(    'BS-7'!B44=0, 'BS-7'!B44=""),"", 'BS-7'!C44)</f>
        <v/>
      </c>
      <c r="D352" t="str">
        <f>IF(OR(    'BS-7'!B44=0, 'BS-7'!B44=""),"", 'BS-7'!D44)</f>
        <v/>
      </c>
      <c r="E352" t="str">
        <f>IF(OR(    'BS-7'!B44=0, 'BS-7'!B44=""),"", 'BS-7'!E44)</f>
        <v/>
      </c>
      <c r="F352" t="str">
        <f>IF(OR(    'BS-7'!B44=0, 'BS-7'!B44=""),"", 'BS-7'!F44)</f>
        <v/>
      </c>
      <c r="G352" t="str">
        <f>IF(B352="","No Number",IF(ISNUMBER(VALUE(MID(B352,5,2))),IF(LEN(B352)=3,"Total",IF(OR(LEFT(B352,3)="340",LEFT(B352,3)="350",ISNUMBER(F352)),IF(SUM(D352:F352)=0,0,"Data"),"No Number")),"Head"))</f>
        <v>No Number</v>
      </c>
    </row>
    <row r="353">
      <c r="B353" t="str">
        <f>IF(OR(    'BS-7'!B45=0, 'BS-7'!B45=""),"", 'BS-7'!B45)</f>
        <v/>
      </c>
      <c r="C353" t="str">
        <f>IF(OR(    'BS-7'!B45=0, 'BS-7'!B45=""),"", 'BS-7'!C45)</f>
        <v/>
      </c>
      <c r="D353" t="str">
        <f>IF(OR(    'BS-7'!B45=0, 'BS-7'!B45=""),"", 'BS-7'!D45)</f>
        <v/>
      </c>
      <c r="E353" t="str">
        <f>IF(OR(    'BS-7'!B45=0, 'BS-7'!B45=""),"", 'BS-7'!E45)</f>
        <v/>
      </c>
      <c r="F353" t="str">
        <f>IF(OR(    'BS-7'!B45=0, 'BS-7'!B45=""),"", 'BS-7'!F45)</f>
        <v/>
      </c>
      <c r="G353" t="str">
        <f>IF(B353="","No Number",IF(ISNUMBER(VALUE(MID(B353,5,2))),IF(LEN(B353)=3,"Total",IF(OR(LEFT(B353,3)="340",LEFT(B353,3)="350",ISNUMBER(F353)),IF(SUM(D353:F353)=0,0,"Data"),"No Number")),"Head"))</f>
        <v>No Number</v>
      </c>
    </row>
    <row r="354">
      <c r="B354" t="str">
        <f>IF(OR(    'BS-7'!B46=0, 'BS-7'!B46=""),"", 'BS-7'!B46)</f>
        <v/>
      </c>
      <c r="C354" t="str">
        <f>IF(OR(    'BS-7'!B46=0, 'BS-7'!B46=""),"", 'BS-7'!C46)</f>
        <v/>
      </c>
      <c r="D354" t="str">
        <f>IF(OR(    'BS-7'!B46=0, 'BS-7'!B46=""),"", 'BS-7'!D46)</f>
        <v/>
      </c>
      <c r="E354" t="str">
        <f>IF(OR(    'BS-7'!B46=0, 'BS-7'!B46=""),"", 'BS-7'!E46)</f>
        <v/>
      </c>
      <c r="F354" t="str">
        <f>IF(OR(    'BS-7'!B46=0, 'BS-7'!B46=""),"", 'BS-7'!F46)</f>
        <v/>
      </c>
      <c r="G354" t="str">
        <f>IF(B354="","No Number",IF(ISNUMBER(VALUE(MID(B354,5,2))),IF(LEN(B354)=3,"Total",IF(OR(LEFT(B354,3)="340",LEFT(B354,3)="350",ISNUMBER(F354)),IF(SUM(D354:F354)=0,0,"Data"),"No Number")),"Head"))</f>
        <v>No Number</v>
      </c>
    </row>
    <row r="355">
      <c r="B355">
        <f>IF(OR(    'BS-7'!B47=0, 'BS-7'!B47=""),"", 'BS-7'!B47)</f>
        <v>311</v>
      </c>
      <c r="C355" t="str">
        <f>IF(OR(    'BS-7'!B47=0, 'BS-7'!B47=""),"", 'BS-7'!C47)</f>
        <v>Total-Revenue Grants, Funds, Contributions &amp; Compensations</v>
      </c>
      <c r="D355">
        <f>SUBTOTAL(9,D315:D354)</f>
        <v>4412418</v>
      </c>
      <c r="E355">
        <f>SUBTOTAL(9,E315:E354)</f>
        <v>10000000</v>
      </c>
      <c r="F355">
        <f>SUBTOTAL(9,F315:F354)</f>
        <v>10000000</v>
      </c>
      <c r="G355" t="str">
        <f>IF(B355="","No Number",IF(ISNUMBER(VALUE(MID(B355,5,2))),IF(LEN(B355)=3,"Total",IF(OR(LEFT(B355,3)="340",LEFT(B355,3)="350",ISNUMBER(F355)),IF(SUM(D355:F355)=0,0,"Data"),"No Number")),"Head"))</f>
        <v>Head</v>
      </c>
    </row>
    <row r="356">
      <c r="B356" t="str">
        <f>B57</f>
        <v>Karassery Grama Panchayath Draft  Budget for the Financial Year 2025-2026</v>
      </c>
      <c r="G356" t="str">
        <f>IF(B356="","No Number",IF(ISNUMBER(VALUE(MID(B356,5,2))),IF(LEN(B356)=3,"Total",IF(OR(LEFT(B356,3)="340",LEFT(B356,3)="350",ISNUMBER(F356)),IF(SUM(D356:F356)=0,0,"Data"),"No Number")),"Head"))</f>
        <v>Head</v>
      </c>
    </row>
    <row r="357">
      <c r="B357" t="str">
        <f>'BS-8'!B5</f>
        <v xml:space="preserve">  BS-8-Revenue Expenditure-Mandatory functions- (അനിവാര്യ ചുമതലകള്‍ക്കു വേണ്ടിയുള്ള വകയിരുത്തലുകള്‍)</v>
      </c>
      <c r="G357" t="str">
        <v>Head</v>
      </c>
    </row>
    <row r="358" xml:space="preserve">
      <c r="B358" t="str">
        <v>DETAILED HEAD CODE</v>
      </c>
      <c r="C358" t="str">
        <v>PARTICULARS (ഇനവിവരം)</v>
      </c>
      <c r="D358" t="str">
        <f>D32</f>
        <v>Actuals for the year 2023-2024(യഥാര്‍ത്ഥ കണക്ക് 2023-2024)</v>
      </c>
      <c r="E358" t="str">
        <f>E32</f>
        <v>Budget  for the  year (including all revisions) 2024-2025  (പരിഷ്കരിച്ച ബജറ്റ്  2024-2025)</v>
      </c>
      <c r="F358" t="str" xml:space="preserve">
        <f>F32</f>
        <v xml:space="preserve">Budget for the Year2025-2026
 (ബജറ്റ്-2025-2026)</v>
      </c>
      <c r="G358" t="str">
        <f>IF(B358="","No Number",IF(ISNUMBER(VALUE(MID(B358,5,2))),IF(LEN(B358)=3,"Total",IF(OR(LEFT(B358,3)="340",LEFT(B358,3)="350",ISNUMBER(F358)),IF(SUM(D358:F358)=0,0,"Data"),"No Number")),"Head"))</f>
        <v>Head</v>
      </c>
    </row>
    <row r="359">
      <c r="B359" t="str">
        <f>'BS-8'!B7</f>
        <v>210 - Establishment Expenses-</v>
      </c>
      <c r="G359" t="str">
        <f>IF(B359="","No Number",IF(ISNUMBER(VALUE(MID(B359,5,2))),IF(LEN(B359)=3,"Total",IF(OR(LEFT(B359,3)="340",LEFT(B359,3)="350",ISNUMBER(F359)),IF(SUM(D359:F359)=0,0,"Data"),"No Number")),"Head"))</f>
        <v>Head</v>
      </c>
    </row>
    <row r="360">
      <c r="B360">
        <f>IF(OR(    'BS-8'!B8=0,   'BS-8'!B8=""),"",   'BS-8'!B8)</f>
        <v>2101001</v>
      </c>
      <c r="C360" t="str">
        <f>IF(OR(    'BS-8'!B8=0,   'BS-8'!B8=""),"",   'BS-8'!C8)</f>
        <v>Salaries-ശമ്പളം</v>
      </c>
      <c r="D360">
        <f>IF(OR(    'BS-8'!B8=0,   'BS-8'!B8=""),"",   'BS-8'!D8)</f>
        <v>9578557</v>
      </c>
      <c r="E360">
        <f>IF(OR(    'BS-8'!B8=0,   'BS-8'!B8=""),"",   'BS-8'!E8)</f>
        <v>12000000</v>
      </c>
      <c r="F360">
        <f>IF(OR(    'BS-8'!B8=0,   'BS-8'!B8=""),"",   'BS-8'!F8)</f>
        <v>17500000</v>
      </c>
      <c r="G360" t="str">
        <f>IF(B360="","No Number",IF(ISNUMBER(VALUE(MID(B360,5,2))),IF(LEN(B360)=3,"Total",IF(OR(LEFT(B360,3)="340",LEFT(B360,3)="350",ISNUMBER(F360)),IF(SUM(D360:F360)=0,0,"Data"),"No Number")),"Head"))</f>
        <v>Data</v>
      </c>
    </row>
    <row r="361">
      <c r="B361">
        <f>IF(OR(    'BS-8'!B9=0,   'BS-8'!B9=""),"",   'BS-8'!B9)</f>
        <v>2101002</v>
      </c>
      <c r="C361" t="str">
        <f>IF(OR(    'BS-8'!B9=0,   'BS-8'!B9=""),"",   'BS-8'!C9)</f>
        <v>Wages-കൂലി</v>
      </c>
      <c r="D361">
        <f>IF(OR(    'BS-8'!B9=0,   'BS-8'!B9=""),"",   'BS-8'!D9)</f>
        <v>837225</v>
      </c>
      <c r="E361">
        <f>IF(OR(    'BS-8'!B9=0,   'BS-8'!B9=""),"",   'BS-8'!E9)</f>
        <v>1100000</v>
      </c>
      <c r="F361">
        <f>IF(OR(    'BS-8'!B9=0,   'BS-8'!B9=""),"",   'BS-8'!F9)</f>
        <v>1500000</v>
      </c>
      <c r="G361" t="str">
        <f>IF(B361="","No Number",IF(ISNUMBER(VALUE(MID(B361,5,2))),IF(LEN(B361)=3,"Total",IF(OR(LEFT(B361,3)="340",LEFT(B361,3)="350",ISNUMBER(F361)),IF(SUM(D361:F361)=0,0,"Data"),"No Number")),"Head"))</f>
        <v>Data</v>
      </c>
    </row>
    <row r="362">
      <c r="B362">
        <f>IF(OR(    'BS-8'!B10=0,   'BS-8'!B10=""),"",   'BS-8'!B10)</f>
        <v>2101003</v>
      </c>
      <c r="C362" t="str">
        <f>IF(OR(    'BS-8'!B10=0,   'BS-8'!B10=""),"",   'BS-8'!C10)</f>
        <v>Bonus-ബോണസ്</v>
      </c>
      <c r="D362">
        <f>IF(OR(    'BS-8'!B10=0,   'BS-8'!B10=""),"",   'BS-8'!D10)</f>
        <v>32000</v>
      </c>
      <c r="E362">
        <f>IF(OR(    'BS-8'!B10=0,   'BS-8'!B10=""),"",   'BS-8'!E10)</f>
        <v>35000</v>
      </c>
      <c r="F362">
        <f>IF(OR(    'BS-8'!B10=0,   'BS-8'!B10=""),"",   'BS-8'!F10)</f>
        <v>40000</v>
      </c>
      <c r="G362" t="str">
        <f>IF(B362="","No Number",IF(ISNUMBER(VALUE(MID(B362,5,2))),IF(LEN(B362)=3,"Total",IF(OR(LEFT(B362,3)="340",LEFT(B362,3)="350",ISNUMBER(F362)),IF(SUM(D362:F362)=0,0,"Data"),"No Number")),"Head"))</f>
        <v>Data</v>
      </c>
    </row>
    <row r="363">
      <c r="B363">
        <f>IF(OR(    'BS-8'!B11=0,   'BS-8'!B11=""),"",   'BS-8'!B11)</f>
        <v>2102001</v>
      </c>
      <c r="C363" t="str">
        <f>IF(OR(    'BS-8'!B11=0,   'BS-8'!B11=""),"",   'BS-8'!C11)</f>
        <v>Travelling Allowances-യാത്രാ ബത്ത</v>
      </c>
      <c r="D363">
        <f>IF(OR(    'BS-8'!B11=0,   'BS-8'!B11=""),"",   'BS-8'!D11)</f>
        <v>72265</v>
      </c>
      <c r="E363">
        <f>IF(OR(    'BS-8'!B11=0,   'BS-8'!B11=""),"",   'BS-8'!E11)</f>
        <v>150000</v>
      </c>
      <c r="F363">
        <f>IF(OR(    'BS-8'!B11=0,   'BS-8'!B11=""),"",   'BS-8'!F11)</f>
        <v>150000</v>
      </c>
      <c r="G363" t="str">
        <f>IF(B363="","No Number",IF(ISNUMBER(VALUE(MID(B363,5,2))),IF(LEN(B363)=3,"Total",IF(OR(LEFT(B363,3)="340",LEFT(B363,3)="350",ISNUMBER(F363)),IF(SUM(D363:F363)=0,0,"Data"),"No Number")),"Head"))</f>
        <v>Data</v>
      </c>
    </row>
    <row r="364">
      <c r="B364">
        <f>IF(OR(    'BS-8'!B12=0,   'BS-8'!B12=""),"",   'BS-8'!B12)</f>
        <v>2102002</v>
      </c>
      <c r="C364" t="str">
        <f>IF(OR(    'BS-8'!B12=0,   'BS-8'!B12=""),"",   'BS-8'!C12)</f>
        <v>Other Benefits and Allowances-മറ്റ് ബത്തകള്‍</v>
      </c>
      <c r="D364">
        <f>IF(OR(    'BS-8'!B12=0,   'BS-8'!B12=""),"",   'BS-8'!D12)</f>
        <v>208058</v>
      </c>
      <c r="E364">
        <f>IF(OR(    'BS-8'!B12=0,   'BS-8'!B12=""),"",   'BS-8'!E12)</f>
        <v>250000</v>
      </c>
      <c r="F364">
        <f>IF(OR(    'BS-8'!B12=0,   'BS-8'!B12=""),"",   'BS-8'!F12)</f>
        <v>300000</v>
      </c>
      <c r="G364" t="str">
        <f>IF(B364="","No Number",IF(ISNUMBER(VALUE(MID(B364,5,2))),IF(LEN(B364)=3,"Total",IF(OR(LEFT(B364,3)="340",LEFT(B364,3)="350",ISNUMBER(F364)),IF(SUM(D364:F364)=0,0,"Data"),"No Number")),"Head"))</f>
        <v>Data</v>
      </c>
    </row>
    <row r="365">
      <c r="B365">
        <f>IF(OR(    'BS-8'!B13=0,   'BS-8'!B13=""),"",   'BS-8'!B13)</f>
        <v>2102003</v>
      </c>
      <c r="C365" t="str">
        <f>IF(OR(    'BS-8'!B13=0,   'BS-8'!B13=""),"",   'BS-8'!C13)</f>
        <v xml:space="preserve">Monthly Honorarium of Elected Representatives-ജനപ്രതിനിധികള്‍ക്കുള്ള ഓണറെ റിയം </v>
      </c>
      <c r="D365">
        <f>IF(OR(    'BS-8'!B13=0,   'BS-8'!B13=""),"",   'BS-8'!D13)</f>
        <v>1879200</v>
      </c>
      <c r="E365">
        <f>IF(OR(    'BS-8'!B13=0,   'BS-8'!B13=""),"",   'BS-8'!E13)</f>
        <v>2400000</v>
      </c>
      <c r="F365">
        <f>IF(OR(    'BS-8'!B13=0,   'BS-8'!B13=""),"",   'BS-8'!F13)</f>
        <v>2500000</v>
      </c>
      <c r="G365" t="str">
        <f>IF(B365="","No Number",IF(ISNUMBER(VALUE(MID(B365,5,2))),IF(LEN(B365)=3,"Total",IF(OR(LEFT(B365,3)="340",LEFT(B365,3)="350",ISNUMBER(F365)),IF(SUM(D365:F365)=0,0,"Data"),"No Number")),"Head"))</f>
        <v>Data</v>
      </c>
    </row>
    <row r="366">
      <c r="B366">
        <f>IF(OR(    'BS-8'!B14=0,   'BS-8'!B14=""),"",   'BS-8'!B14)</f>
        <v>2102004</v>
      </c>
      <c r="C366" t="str">
        <f>IF(OR(    'BS-8'!B14=0,   'BS-8'!B14=""),"",   'BS-8'!C14)</f>
        <v>Sitting Fee of Elected Representatives-ജന പ്രതിനിധികള്‍ക്കുള്ള സിറ്റിംഗ് ഫീ</v>
      </c>
      <c r="D366">
        <f>IF(OR(    'BS-8'!B14=0,   'BS-8'!B14=""),"",   'BS-8'!D14)</f>
        <v>165200</v>
      </c>
      <c r="E366">
        <f>IF(OR(    'BS-8'!B14=0,   'BS-8'!B14=""),"",   'BS-8'!E14)</f>
        <v>200000</v>
      </c>
      <c r="F366">
        <f>IF(OR(    'BS-8'!B14=0,   'BS-8'!B14=""),"",   'BS-8'!F14)</f>
        <v>230000</v>
      </c>
      <c r="G366" t="str">
        <f>IF(B366="","No Number",IF(ISNUMBER(VALUE(MID(B366,5,2))),IF(LEN(B366)=3,"Total",IF(OR(LEFT(B366,3)="340",LEFT(B366,3)="350",ISNUMBER(F366)),IF(SUM(D366:F366)=0,0,"Data"),"No Number")),"Head"))</f>
        <v>Data</v>
      </c>
    </row>
    <row r="367">
      <c r="B367">
        <f>IF(OR(    'BS-8'!B15=0,   'BS-8'!B15=""),"",   'BS-8'!B15)</f>
        <v>2102005</v>
      </c>
      <c r="C367" t="str">
        <f>IF(OR(    'BS-8'!B15=0,   'BS-8'!B15=""),"",   'BS-8'!C15)</f>
        <v>Travelling Allowance of Elected Representatives-ജനപ്രതിനിധികള്‍ക്കുള്ള യാത്ര ബത്ത</v>
      </c>
      <c r="D367">
        <f>IF(OR(    'BS-8'!B15=0,   'BS-8'!B15=""),"",   'BS-8'!D15)</f>
        <v>37697</v>
      </c>
      <c r="E367">
        <f>IF(OR(    'BS-8'!B15=0,   'BS-8'!B15=""),"",   'BS-8'!E15)</f>
        <v>50000</v>
      </c>
      <c r="F367">
        <f>IF(OR(    'BS-8'!B15=0,   'BS-8'!B15=""),"",   'BS-8'!F15)</f>
        <v>70000</v>
      </c>
      <c r="G367" t="str">
        <f>IF(B367="","No Number",IF(ISNUMBER(VALUE(MID(B367,5,2))),IF(LEN(B367)=3,"Total",IF(OR(LEFT(B367,3)="340",LEFT(B367,3)="350",ISNUMBER(F367)),IF(SUM(D367:F367)=0,0,"Data"),"No Number")),"Head"))</f>
        <v>Data</v>
      </c>
    </row>
    <row r="368">
      <c r="B368">
        <f>IF(OR(    'BS-8'!B16=0,   'BS-8'!B16=""),"",   'BS-8'!B16)</f>
        <v>2103001</v>
      </c>
      <c r="C368" t="str">
        <f>IF(OR(    'BS-8'!B16=0,   'BS-8'!B16=""),"",   'BS-8'!C16)</f>
        <v>Pension Contributions-പെന്‍ഷന്‍ കോണ്‍ട്രിബ്യുഷന്‍</v>
      </c>
      <c r="D368">
        <f>IF(OR(    'BS-8'!B16=0,   'BS-8'!B16=""),"",   'BS-8'!D16)</f>
        <v>903809</v>
      </c>
      <c r="E368">
        <f>IF(OR(    'BS-8'!B16=0,   'BS-8'!B16=""),"",   'BS-8'!E16)</f>
        <v>1200000</v>
      </c>
      <c r="F368">
        <f>IF(OR(    'BS-8'!B16=0,   'BS-8'!B16=""),"",   'BS-8'!F16)</f>
        <v>1500000</v>
      </c>
      <c r="G368" t="str">
        <f>IF(B368="","No Number",IF(ISNUMBER(VALUE(MID(B368,5,2))),IF(LEN(B368)=3,"Total",IF(OR(LEFT(B368,3)="340",LEFT(B368,3)="350",ISNUMBER(F368)),IF(SUM(D368:F368)=0,0,"Data"),"No Number")),"Head"))</f>
        <v>Data</v>
      </c>
    </row>
    <row r="369">
      <c r="B369">
        <f>IF(OR(    'BS-8'!B17=0,   'BS-8'!B17=""),"",   'BS-8'!B17)</f>
        <v>2103002</v>
      </c>
      <c r="C369" t="str">
        <f>IF(OR(    'BS-8'!B17=0,   'BS-8'!B17=""),"",   'BS-8'!C17)</f>
        <v>Leave Salary Contributions-അവധി ശമ്പളം</v>
      </c>
      <c r="D369">
        <f>IF(OR(    'BS-8'!B17=0,   'BS-8'!B17=""),"",   'BS-8'!D17)</f>
        <v>134272</v>
      </c>
      <c r="E369">
        <f>IF(OR(    'BS-8'!B17=0,   'BS-8'!B17=""),"",   'BS-8'!E17)</f>
        <v>150000</v>
      </c>
      <c r="F369">
        <f>IF(OR(    'BS-8'!B17=0,   'BS-8'!B17=""),"",   'BS-8'!F17)</f>
        <v>250000</v>
      </c>
      <c r="G369" t="str">
        <f>IF(B369="","No Number",IF(ISNUMBER(VALUE(MID(B369,5,2))),IF(LEN(B369)=3,"Total",IF(OR(LEFT(B369,3)="340",LEFT(B369,3)="350",ISNUMBER(F369)),IF(SUM(D369:F369)=0,0,"Data"),"No Number")),"Head"))</f>
        <v>Data</v>
      </c>
    </row>
    <row r="370">
      <c r="B370">
        <f>IF(OR(    'BS-8'!B18=0,   'BS-8'!B18=""),"",   'BS-8'!B18)</f>
        <v>2104001</v>
      </c>
      <c r="C370" t="str">
        <f>IF(OR(    'BS-8'!B18=0,   'BS-8'!B18=""),"",   'BS-8'!C18)</f>
        <v>Other Terminal &amp; Retirement Benefits-മറ്റ് സേവന വിരാമ ആനുകൂല്യങ്ങള്‍</v>
      </c>
      <c r="D370">
        <f>IF(OR(    'BS-8'!B18=0,   'BS-8'!B18=""),"",   'BS-8'!D18)</f>
        <v>0</v>
      </c>
      <c r="E370">
        <f>IF(OR(    'BS-8'!B18=0,   'BS-8'!B18=""),"",   'BS-8'!E18)</f>
        <v>1350000</v>
      </c>
      <c r="F370">
        <f>IF(OR(    'BS-8'!B18=0,   'BS-8'!B18=""),"",   'BS-8'!F18)</f>
        <v>1500000</v>
      </c>
      <c r="G370" t="str">
        <f>IF(B370="","No Number",IF(ISNUMBER(VALUE(MID(B370,5,2))),IF(LEN(B370)=3,"Total",IF(OR(LEFT(B370,3)="340",LEFT(B370,3)="350",ISNUMBER(F370)),IF(SUM(D370:F370)=0,0,"Data"),"No Number")),"Head"))</f>
        <v>Data</v>
      </c>
    </row>
    <row r="371">
      <c r="B371" t="str">
        <f>IF(OR(    'BS-8'!B19=0,   'BS-8'!B19=""),"",   'BS-8'!B19)</f>
        <v/>
      </c>
      <c r="C371" t="str">
        <f>IF(OR(    'BS-8'!B19=0,   'BS-8'!B19=""),"",   'BS-8'!C19)</f>
        <v/>
      </c>
      <c r="D371" t="str">
        <f>IF(OR(    'BS-8'!B19=0,   'BS-8'!B19=""),"",   'BS-8'!D19)</f>
        <v/>
      </c>
      <c r="E371" t="str">
        <f>IF(OR(    'BS-8'!B19=0,   'BS-8'!B19=""),"",   'BS-8'!E19)</f>
        <v/>
      </c>
      <c r="F371" t="str">
        <f>IF(OR(    'BS-8'!B19=0,   'BS-8'!B19=""),"",   'BS-8'!F19)</f>
        <v/>
      </c>
      <c r="G371" t="str">
        <f>IF(B371="","No Number",IF(ISNUMBER(VALUE(MID(B371,5,2))),IF(LEN(B371)=3,"Total",IF(OR(LEFT(B371,3)="340",LEFT(B371,3)="350",ISNUMBER(F371)),IF(SUM(D371:F371)=0,0,"Data"),"No Number")),"Head"))</f>
        <v>No Number</v>
      </c>
    </row>
    <row r="372">
      <c r="B372" t="str">
        <f>IF(OR(    'BS-8'!B20=0,   'BS-8'!B20=""),"",   'BS-8'!B20)</f>
        <v/>
      </c>
      <c r="C372" t="str">
        <f>IF(OR(    'BS-8'!B20=0,   'BS-8'!B20=""),"",   'BS-8'!C20)</f>
        <v/>
      </c>
      <c r="D372" t="str">
        <f>IF(OR(    'BS-8'!B20=0,   'BS-8'!B20=""),"",   'BS-8'!D20)</f>
        <v/>
      </c>
      <c r="E372" t="str">
        <f>IF(OR(    'BS-8'!B20=0,   'BS-8'!B20=""),"",   'BS-8'!E20)</f>
        <v/>
      </c>
      <c r="F372" t="str">
        <f>IF(OR(    'BS-8'!B20=0,   'BS-8'!B20=""),"",   'BS-8'!F20)</f>
        <v/>
      </c>
      <c r="G372" t="str">
        <f>IF(B372="","No Number",IF(ISNUMBER(VALUE(MID(B372,5,2))),IF(LEN(B372)=3,"Total",IF(OR(LEFT(B372,3)="340",LEFT(B372,3)="350",ISNUMBER(F372)),IF(SUM(D372:F372)=0,0,"Data"),"No Number")),"Head"))</f>
        <v>No Number</v>
      </c>
    </row>
    <row r="373">
      <c r="B373" t="str">
        <f>IF(OR(    'BS-8'!B21=0,   'BS-8'!B21=""),"",   'BS-8'!B21)</f>
        <v/>
      </c>
      <c r="C373" t="str">
        <f>IF(OR(    'BS-8'!B21=0,   'BS-8'!B21=""),"",   'BS-8'!C21)</f>
        <v/>
      </c>
      <c r="D373" t="str">
        <f>IF(OR(    'BS-8'!B21=0,   'BS-8'!B21=""),"",   'BS-8'!D21)</f>
        <v/>
      </c>
      <c r="E373" t="str">
        <f>IF(OR(    'BS-8'!B21=0,   'BS-8'!B21=""),"",   'BS-8'!E21)</f>
        <v/>
      </c>
      <c r="F373" t="str">
        <f>IF(OR(    'BS-8'!B21=0,   'BS-8'!B21=""),"",   'BS-8'!F21)</f>
        <v/>
      </c>
      <c r="G373" t="str">
        <f>IF(B373="","No Number",IF(ISNUMBER(VALUE(MID(B373,5,2))),IF(LEN(B373)=3,"Total",IF(OR(LEFT(B373,3)="340",LEFT(B373,3)="350",ISNUMBER(F373)),IF(SUM(D373:F373)=0,0,"Data"),"No Number")),"Head"))</f>
        <v>No Number</v>
      </c>
    </row>
    <row r="374">
      <c r="B374" t="str">
        <f>IF(OR(    'BS-8'!B22=0,   'BS-8'!B22=""),"",   'BS-8'!B22)</f>
        <v/>
      </c>
      <c r="C374" t="str">
        <f>IF(OR(    'BS-8'!B22=0,   'BS-8'!B22=""),"",   'BS-8'!C22)</f>
        <v/>
      </c>
      <c r="D374" t="str">
        <f>IF(OR(    'BS-8'!B22=0,   'BS-8'!B22=""),"",   'BS-8'!D22)</f>
        <v/>
      </c>
      <c r="E374" t="str">
        <f>IF(OR(    'BS-8'!B22=0,   'BS-8'!B22=""),"",   'BS-8'!E22)</f>
        <v/>
      </c>
      <c r="F374" t="str">
        <f>IF(OR(    'BS-8'!B22=0,   'BS-8'!B22=""),"",   'BS-8'!F22)</f>
        <v/>
      </c>
      <c r="G374" t="str">
        <f>IF(B374="","No Number",IF(ISNUMBER(VALUE(MID(B374,5,2))),IF(LEN(B374)=3,"Total",IF(OR(LEFT(B374,3)="340",LEFT(B374,3)="350",ISNUMBER(F374)),IF(SUM(D374:F374)=0,0,"Data"),"No Number")),"Head"))</f>
        <v>No Number</v>
      </c>
    </row>
    <row r="375">
      <c r="B375" t="str">
        <f>IF(OR(    'BS-8'!B23=0,   'BS-8'!B23=""),"",   'BS-8'!B23)</f>
        <v/>
      </c>
      <c r="C375" t="str">
        <f>IF(OR(    'BS-8'!B23=0,   'BS-8'!B23=""),"",   'BS-8'!C23)</f>
        <v/>
      </c>
      <c r="D375" t="str">
        <f>IF(OR(    'BS-8'!B23=0,   'BS-8'!B23=""),"",   'BS-8'!D23)</f>
        <v/>
      </c>
      <c r="E375" t="str">
        <f>IF(OR(    'BS-8'!B23=0,   'BS-8'!B23=""),"",   'BS-8'!E23)</f>
        <v/>
      </c>
      <c r="F375" t="str">
        <f>IF(OR(    'BS-8'!B23=0,   'BS-8'!B23=""),"",   'BS-8'!F23)</f>
        <v/>
      </c>
      <c r="G375" t="str">
        <f>IF(B375="","No Number",IF(ISNUMBER(VALUE(MID(B375,5,2))),IF(LEN(B375)=3,"Total",IF(OR(LEFT(B375,3)="340",LEFT(B375,3)="350",ISNUMBER(F375)),IF(SUM(D375:F375)=0,0,"Data"),"No Number")),"Head"))</f>
        <v>No Number</v>
      </c>
    </row>
    <row r="376">
      <c r="B376" t="str">
        <f>IF(OR(    'BS-8'!B24=0,   'BS-8'!B24=""),"",   'BS-8'!B24)</f>
        <v/>
      </c>
      <c r="C376" t="str">
        <f>IF(OR(    'BS-8'!B24=0,   'BS-8'!B24=""),"",   'BS-8'!C24)</f>
        <v/>
      </c>
      <c r="D376" t="str">
        <f>IF(OR(    'BS-8'!B24=0,   'BS-8'!B24=""),"",   'BS-8'!D24)</f>
        <v/>
      </c>
      <c r="E376" t="str">
        <f>IF(OR(    'BS-8'!B24=0,   'BS-8'!B24=""),"",   'BS-8'!E24)</f>
        <v/>
      </c>
      <c r="F376" t="str">
        <f>IF(OR(    'BS-8'!B24=0,   'BS-8'!B24=""),"",   'BS-8'!F24)</f>
        <v/>
      </c>
      <c r="G376" t="str">
        <f>IF(B376="","No Number",IF(ISNUMBER(VALUE(MID(B376,5,2))),IF(LEN(B376)=3,"Total",IF(OR(LEFT(B376,3)="340",LEFT(B376,3)="350",ISNUMBER(F376)),IF(SUM(D376:F376)=0,0,"Data"),"No Number")),"Head"))</f>
        <v>No Number</v>
      </c>
    </row>
    <row r="377">
      <c r="B377" t="str">
        <f>IF(OR(    'BS-8'!B25=0,   'BS-8'!B25=""),"",   'BS-8'!B25)</f>
        <v/>
      </c>
      <c r="C377" t="str">
        <f>IF(OR(    'BS-8'!B25=0,   'BS-8'!B25=""),"",   'BS-8'!C25)</f>
        <v/>
      </c>
      <c r="D377" t="str">
        <f>IF(OR(    'BS-8'!B25=0,   'BS-8'!B25=""),"",   'BS-8'!D25)</f>
        <v/>
      </c>
      <c r="E377" t="str">
        <f>IF(OR(    'BS-8'!B25=0,   'BS-8'!B25=""),"",   'BS-8'!E25)</f>
        <v/>
      </c>
      <c r="F377" t="str">
        <f>IF(OR(    'BS-8'!B25=0,   'BS-8'!B25=""),"",   'BS-8'!F25)</f>
        <v/>
      </c>
      <c r="G377" t="str">
        <f>IF(B377="","No Number",IF(ISNUMBER(VALUE(MID(B377,5,2))),IF(LEN(B377)=3,"Total",IF(OR(LEFT(B377,3)="340",LEFT(B377,3)="350",ISNUMBER(F377)),IF(SUM(D377:F377)=0,0,"Data"),"No Number")),"Head"))</f>
        <v>No Number</v>
      </c>
    </row>
    <row r="378">
      <c r="B378" t="str">
        <f>IF(OR(    'BS-8'!B26=0,   'BS-8'!B26=""),"",   'BS-8'!B26)</f>
        <v/>
      </c>
      <c r="C378" t="str">
        <f>IF(OR(    'BS-8'!B26=0,   'BS-8'!B26=""),"",   'BS-8'!C26)</f>
        <v/>
      </c>
      <c r="D378" t="str">
        <f>IF(OR(    'BS-8'!B26=0,   'BS-8'!B26=""),"",   'BS-8'!D26)</f>
        <v/>
      </c>
      <c r="E378" t="str">
        <f>IF(OR(    'BS-8'!B26=0,   'BS-8'!B26=""),"",   'BS-8'!E26)</f>
        <v/>
      </c>
      <c r="F378" t="str">
        <f>IF(OR(    'BS-8'!B26=0,   'BS-8'!B26=""),"",   'BS-8'!F26)</f>
        <v/>
      </c>
      <c r="G378" t="str">
        <f>IF(B378="","No Number",IF(ISNUMBER(VALUE(MID(B378,5,2))),IF(LEN(B378)=3,"Total",IF(OR(LEFT(B378,3)="340",LEFT(B378,3)="350",ISNUMBER(F378)),IF(SUM(D378:F378)=0,0,"Data"),"No Number")),"Head"))</f>
        <v>No Number</v>
      </c>
    </row>
    <row r="379">
      <c r="B379" t="str">
        <f>IF(OR(    'BS-8'!B27=0,   'BS-8'!B27=""),"",   'BS-8'!B27)</f>
        <v/>
      </c>
      <c r="C379" t="str">
        <f>IF(OR(    'BS-8'!B27=0,   'BS-8'!B27=""),"",   'BS-8'!C27)</f>
        <v/>
      </c>
      <c r="D379" t="str">
        <f>IF(OR(    'BS-8'!B27=0,   'BS-8'!B27=""),"",   'BS-8'!D27)</f>
        <v/>
      </c>
      <c r="E379" t="str">
        <f>IF(OR(    'BS-8'!B27=0,   'BS-8'!B27=""),"",   'BS-8'!E27)</f>
        <v/>
      </c>
      <c r="F379" t="str">
        <f>IF(OR(    'BS-8'!B27=0,   'BS-8'!B27=""),"",   'BS-8'!F27)</f>
        <v/>
      </c>
      <c r="G379" t="str">
        <f>IF(B379="","No Number",IF(ISNUMBER(VALUE(MID(B379,5,2))),IF(LEN(B379)=3,"Total",IF(OR(LEFT(B379,3)="340",LEFT(B379,3)="350",ISNUMBER(F379)),IF(SUM(D379:F379)=0,0,"Data"),"No Number")),"Head"))</f>
        <v>No Number</v>
      </c>
    </row>
    <row r="380">
      <c r="B380" t="str">
        <f>IF(OR(    'BS-8'!B28=0,   'BS-8'!B28=""),"",   'BS-8'!B28)</f>
        <v/>
      </c>
      <c r="C380" t="str">
        <f>IF(OR(    'BS-8'!B28=0,   'BS-8'!B28=""),"",   'BS-8'!C28)</f>
        <v/>
      </c>
      <c r="D380" t="str">
        <f>IF(OR(    'BS-8'!B28=0,   'BS-8'!B28=""),"",   'BS-8'!D28)</f>
        <v/>
      </c>
      <c r="E380" t="str">
        <f>IF(OR(    'BS-8'!B28=0,   'BS-8'!B28=""),"",   'BS-8'!E28)</f>
        <v/>
      </c>
      <c r="F380" t="str">
        <f>IF(OR(    'BS-8'!B28=0,   'BS-8'!B28=""),"",   'BS-8'!F28)</f>
        <v/>
      </c>
      <c r="G380" t="str">
        <f>IF(B380="","No Number",IF(ISNUMBER(VALUE(MID(B380,5,2))),IF(LEN(B380)=3,"Total",IF(OR(LEFT(B380,3)="340",LEFT(B380,3)="350",ISNUMBER(F380)),IF(SUM(D380:F380)=0,0,"Data"),"No Number")),"Head"))</f>
        <v>No Number</v>
      </c>
    </row>
    <row r="381">
      <c r="B381" t="str">
        <f>IF(OR(    'BS-8'!B29=0,   'BS-8'!B29=""),"",   'BS-8'!B29)</f>
        <v/>
      </c>
      <c r="C381" t="str">
        <f>IF(OR(    'BS-8'!B29=0,   'BS-8'!B29=""),"",   'BS-8'!C29)</f>
        <v/>
      </c>
      <c r="D381" t="str">
        <f>IF(OR(    'BS-8'!B29=0,   'BS-8'!B29=""),"",   'BS-8'!D29)</f>
        <v/>
      </c>
      <c r="E381" t="str">
        <f>IF(OR(    'BS-8'!B29=0,   'BS-8'!B29=""),"",   'BS-8'!E29)</f>
        <v/>
      </c>
      <c r="F381" t="str">
        <f>IF(OR(    'BS-8'!B29=0,   'BS-8'!B29=""),"",   'BS-8'!F29)</f>
        <v/>
      </c>
      <c r="G381" t="str">
        <f>IF(B381="","No Number",IF(ISNUMBER(VALUE(MID(B381,5,2))),IF(LEN(B381)=3,"Total",IF(OR(LEFT(B381,3)="340",LEFT(B381,3)="350",ISNUMBER(F381)),IF(SUM(D381:F381)=0,0,"Data"),"No Number")),"Head"))</f>
        <v>No Number</v>
      </c>
    </row>
    <row r="382">
      <c r="B382" t="str">
        <f>IF(OR(    'BS-8'!B30=0,   'BS-8'!B30=""),"",   'BS-8'!B30)</f>
        <v/>
      </c>
      <c r="C382" t="str">
        <f>IF(OR(    'BS-8'!B30=0,   'BS-8'!B30=""),"",   'BS-8'!C30)</f>
        <v/>
      </c>
      <c r="D382" t="str">
        <f>IF(OR(    'BS-8'!B30=0,   'BS-8'!B30=""),"",   'BS-8'!D30)</f>
        <v/>
      </c>
      <c r="E382" t="str">
        <f>IF(OR(    'BS-8'!B30=0,   'BS-8'!B30=""),"",   'BS-8'!E30)</f>
        <v/>
      </c>
      <c r="F382" t="str">
        <f>IF(OR(    'BS-8'!B30=0,   'BS-8'!B30=""),"",   'BS-8'!F30)</f>
        <v/>
      </c>
      <c r="G382" t="str">
        <f>IF(B382="","No Number",IF(ISNUMBER(VALUE(MID(B382,5,2))),IF(LEN(B382)=3,"Total",IF(OR(LEFT(B382,3)="340",LEFT(B382,3)="350",ISNUMBER(F382)),IF(SUM(D382:F382)=0,0,"Data"),"No Number")),"Head"))</f>
        <v>No Number</v>
      </c>
    </row>
    <row r="383">
      <c r="B383" t="str">
        <f>IF(OR(    'BS-8'!B31=0,   'BS-8'!B31=""),"",   'BS-8'!B31)</f>
        <v/>
      </c>
      <c r="C383" t="str">
        <f>IF(OR(    'BS-8'!B31=0,   'BS-8'!B31=""),"",   'BS-8'!C31)</f>
        <v/>
      </c>
      <c r="D383" t="str">
        <f>IF(OR(    'BS-8'!B31=0,   'BS-8'!B31=""),"",   'BS-8'!D31)</f>
        <v/>
      </c>
      <c r="E383" t="str">
        <f>IF(OR(    'BS-8'!B31=0,   'BS-8'!B31=""),"",   'BS-8'!E31)</f>
        <v/>
      </c>
      <c r="F383" t="str">
        <f>IF(OR(    'BS-8'!B31=0,   'BS-8'!B31=""),"",   'BS-8'!F31)</f>
        <v/>
      </c>
      <c r="G383" t="str">
        <f>IF(B383="","No Number",IF(ISNUMBER(VALUE(MID(B383,5,2))),IF(LEN(B383)=3,"Total",IF(OR(LEFT(B383,3)="340",LEFT(B383,3)="350",ISNUMBER(F383)),IF(SUM(D383:F383)=0,0,"Data"),"No Number")),"Head"))</f>
        <v>No Number</v>
      </c>
    </row>
    <row r="384">
      <c r="B384" t="str">
        <f>IF(OR(    'BS-8'!B32=0,   'BS-8'!B32=""),"",   'BS-8'!B32)</f>
        <v/>
      </c>
      <c r="C384" t="str">
        <f>IF(OR(    'BS-8'!B32=0,   'BS-8'!B32=""),"",   'BS-8'!C32)</f>
        <v/>
      </c>
      <c r="D384" t="str">
        <f>IF(OR(    'BS-8'!B32=0,   'BS-8'!B32=""),"",   'BS-8'!D32)</f>
        <v/>
      </c>
      <c r="E384" t="str">
        <f>IF(OR(    'BS-8'!B32=0,   'BS-8'!B32=""),"",   'BS-8'!E32)</f>
        <v/>
      </c>
      <c r="F384" t="str">
        <f>IF(OR(    'BS-8'!B32=0,   'BS-8'!B32=""),"",   'BS-8'!F32)</f>
        <v/>
      </c>
      <c r="G384" t="str">
        <f>IF(B384="","No Number",IF(ISNUMBER(VALUE(MID(B384,5,2))),IF(LEN(B384)=3,"Total",IF(OR(LEFT(B384,3)="340",LEFT(B384,3)="350",ISNUMBER(F384)),IF(SUM(D384:F384)=0,0,"Data"),"No Number")),"Head"))</f>
        <v>No Number</v>
      </c>
    </row>
    <row r="385">
      <c r="B385" t="str">
        <f>IF(OR(    'BS-8'!B33=0,   'BS-8'!B33=""),"",   'BS-8'!B33)</f>
        <v/>
      </c>
      <c r="C385" t="str">
        <f>IF(OR(    'BS-8'!B33=0,   'BS-8'!B33=""),"",   'BS-8'!C33)</f>
        <v/>
      </c>
      <c r="D385" t="str">
        <f>IF(OR(    'BS-8'!B33=0,   'BS-8'!B33=""),"",   'BS-8'!D33)</f>
        <v/>
      </c>
      <c r="E385" t="str">
        <f>IF(OR(    'BS-8'!B33=0,   'BS-8'!B33=""),"",   'BS-8'!E33)</f>
        <v/>
      </c>
      <c r="F385" t="str">
        <f>IF(OR(    'BS-8'!B33=0,   'BS-8'!B33=""),"",   'BS-8'!F33)</f>
        <v/>
      </c>
      <c r="G385" t="str">
        <f>IF(B385="","No Number",IF(ISNUMBER(VALUE(MID(B385,5,2))),IF(LEN(B385)=3,"Total",IF(OR(LEFT(B385,3)="340",LEFT(B385,3)="350",ISNUMBER(F385)),IF(SUM(D385:F385)=0,0,"Data"),"No Number")),"Head"))</f>
        <v>No Number</v>
      </c>
    </row>
    <row r="386">
      <c r="B386" t="str">
        <f>IF(OR(    'BS-8'!B34=0,   'BS-8'!B34=""),"",   'BS-8'!B34)</f>
        <v/>
      </c>
      <c r="C386" t="str">
        <f>IF(OR(    'BS-8'!B34=0,   'BS-8'!B34=""),"",   'BS-8'!C34)</f>
        <v/>
      </c>
      <c r="D386" t="str">
        <f>IF(OR(    'BS-8'!B34=0,   'BS-8'!B34=""),"",   'BS-8'!D34)</f>
        <v/>
      </c>
      <c r="E386" t="str">
        <f>IF(OR(    'BS-8'!B34=0,   'BS-8'!B34=""),"",   'BS-8'!E34)</f>
        <v/>
      </c>
      <c r="F386" t="str">
        <f>IF(OR(    'BS-8'!B34=0,   'BS-8'!B34=""),"",   'BS-8'!F34)</f>
        <v/>
      </c>
      <c r="G386" t="str">
        <f>IF(B386="","No Number",IF(ISNUMBER(VALUE(MID(B386,5,2))),IF(LEN(B386)=3,"Total",IF(OR(LEFT(B386,3)="340",LEFT(B386,3)="350",ISNUMBER(F386)),IF(SUM(D386:F386)=0,0,"Data"),"No Number")),"Head"))</f>
        <v>No Number</v>
      </c>
    </row>
    <row r="387">
      <c r="B387" t="str">
        <f>IF(OR(    'BS-8'!B35=0,   'BS-8'!B35=""),"",   'BS-8'!B35)</f>
        <v/>
      </c>
      <c r="C387" t="str">
        <f>IF(OR(    'BS-8'!B35=0,   'BS-8'!B35=""),"",   'BS-8'!C35)</f>
        <v/>
      </c>
      <c r="D387" t="str">
        <f>IF(OR(    'BS-8'!B35=0,   'BS-8'!B35=""),"",   'BS-8'!D35)</f>
        <v/>
      </c>
      <c r="E387" t="str">
        <f>IF(OR(    'BS-8'!B35=0,   'BS-8'!B35=""),"",   'BS-8'!E35)</f>
        <v/>
      </c>
      <c r="F387" t="str">
        <f>IF(OR(    'BS-8'!B35=0,   'BS-8'!B35=""),"",   'BS-8'!F35)</f>
        <v/>
      </c>
      <c r="G387" t="str">
        <f>IF(B387="","No Number",IF(ISNUMBER(VALUE(MID(B387,5,2))),IF(LEN(B387)=3,"Total",IF(OR(LEFT(B387,3)="340",LEFT(B387,3)="350",ISNUMBER(F387)),IF(SUM(D387:F387)=0,0,"Data"),"No Number")),"Head"))</f>
        <v>No Number</v>
      </c>
    </row>
    <row r="388">
      <c r="B388" t="str">
        <f>IF(OR(    'BS-8'!B36=0,   'BS-8'!B36=""),"",   'BS-8'!B36)</f>
        <v/>
      </c>
      <c r="C388" t="str">
        <f>IF(OR(    'BS-8'!B36=0,   'BS-8'!B36=""),"",   'BS-8'!C36)</f>
        <v/>
      </c>
      <c r="D388" t="str">
        <f>IF(OR(    'BS-8'!B36=0,   'BS-8'!B36=""),"",   'BS-8'!D36)</f>
        <v/>
      </c>
      <c r="E388" t="str">
        <f>IF(OR(    'BS-8'!B36=0,   'BS-8'!B36=""),"",   'BS-8'!E36)</f>
        <v/>
      </c>
      <c r="F388" t="str">
        <f>IF(OR(    'BS-8'!B36=0,   'BS-8'!B36=""),"",   'BS-8'!F36)</f>
        <v/>
      </c>
      <c r="G388" t="str">
        <f>IF(B388="","No Number",IF(ISNUMBER(VALUE(MID(B388,5,2))),IF(LEN(B388)=3,"Total",IF(OR(LEFT(B388,3)="340",LEFT(B388,3)="350",ISNUMBER(F388)),IF(SUM(D388:F388)=0,0,"Data"),"No Number")),"Head"))</f>
        <v>No Number</v>
      </c>
    </row>
    <row r="389">
      <c r="B389" t="str">
        <f>IF(OR(    'BS-8'!B37=0,   'BS-8'!B37=""),"",   'BS-8'!B37)</f>
        <v/>
      </c>
      <c r="C389" t="str">
        <f>IF(OR(    'BS-8'!B37=0,   'BS-8'!B37=""),"",   'BS-8'!C37)</f>
        <v/>
      </c>
      <c r="D389" t="str">
        <f>IF(OR(    'BS-8'!B37=0,   'BS-8'!B37=""),"",   'BS-8'!D37)</f>
        <v/>
      </c>
      <c r="E389" t="str">
        <f>IF(OR(    'BS-8'!B37=0,   'BS-8'!B37=""),"",   'BS-8'!E37)</f>
        <v/>
      </c>
      <c r="F389" t="str">
        <f>IF(OR(    'BS-8'!B37=0,   'BS-8'!B37=""),"",   'BS-8'!F37)</f>
        <v/>
      </c>
      <c r="G389" t="str">
        <f>IF(B389="","No Number",IF(ISNUMBER(VALUE(MID(B389,5,2))),IF(LEN(B389)=3,"Total",IF(OR(LEFT(B389,3)="340",LEFT(B389,3)="350",ISNUMBER(F389)),IF(SUM(D389:F389)=0,0,"Data"),"No Number")),"Head"))</f>
        <v>No Number</v>
      </c>
    </row>
    <row r="390">
      <c r="B390" t="str">
        <f>IF(OR(    'BS-8'!B38=0,   'BS-8'!B38=""),"",   'BS-8'!B38)</f>
        <v/>
      </c>
      <c r="C390" t="str">
        <f>IF(OR(    'BS-8'!B38=0,   'BS-8'!B38=""),"",   'BS-8'!C38)</f>
        <v/>
      </c>
      <c r="D390" t="str">
        <f>IF(OR(    'BS-8'!B38=0,   'BS-8'!B38=""),"",   'BS-8'!D38)</f>
        <v/>
      </c>
      <c r="E390" t="str">
        <f>IF(OR(    'BS-8'!B38=0,   'BS-8'!B38=""),"",   'BS-8'!E38)</f>
        <v/>
      </c>
      <c r="F390" t="str">
        <f>IF(OR(    'BS-8'!B38=0,   'BS-8'!B38=""),"",   'BS-8'!F38)</f>
        <v/>
      </c>
      <c r="G390" t="str">
        <f>IF(B390="","No Number",IF(ISNUMBER(VALUE(MID(B390,5,2))),IF(LEN(B390)=3,"Total",IF(OR(LEFT(B390,3)="340",LEFT(B390,3)="350",ISNUMBER(F390)),IF(SUM(D390:F390)=0,0,"Data"),"No Number")),"Head"))</f>
        <v>No Number</v>
      </c>
    </row>
    <row r="391">
      <c r="B391" t="str">
        <f>IF(OR(    'BS-8'!B39=0,   'BS-8'!B39=""),"",   'BS-8'!B39)</f>
        <v/>
      </c>
      <c r="C391" t="str">
        <f>IF(OR(    'BS-8'!B39=0,   'BS-8'!B39=""),"",   'BS-8'!C39)</f>
        <v/>
      </c>
      <c r="D391" t="str">
        <f>IF(OR(    'BS-8'!B39=0,   'BS-8'!B39=""),"",   'BS-8'!D39)</f>
        <v/>
      </c>
      <c r="E391" t="str">
        <f>IF(OR(    'BS-8'!B39=0,   'BS-8'!B39=""),"",   'BS-8'!E39)</f>
        <v/>
      </c>
      <c r="F391" t="str">
        <f>IF(OR(    'BS-8'!B39=0,   'BS-8'!B39=""),"",   'BS-8'!F39)</f>
        <v/>
      </c>
      <c r="G391" t="str">
        <f>IF(B391="","No Number",IF(ISNUMBER(VALUE(MID(B391,5,2))),IF(LEN(B391)=3,"Total",IF(OR(LEFT(B391,3)="340",LEFT(B391,3)="350",ISNUMBER(F391)),IF(SUM(D391:F391)=0,0,"Data"),"No Number")),"Head"))</f>
        <v>No Number</v>
      </c>
    </row>
    <row r="392">
      <c r="B392" t="str">
        <f>IF(OR(    'BS-8'!B40=0,   'BS-8'!B40=""),"",   'BS-8'!B40)</f>
        <v/>
      </c>
      <c r="C392" t="str">
        <f>IF(OR(    'BS-8'!B40=0,   'BS-8'!B40=""),"",   'BS-8'!C40)</f>
        <v/>
      </c>
      <c r="D392" t="str">
        <f>IF(OR(    'BS-8'!B40=0,   'BS-8'!B40=""),"",   'BS-8'!D40)</f>
        <v/>
      </c>
      <c r="E392" t="str">
        <f>IF(OR(    'BS-8'!B40=0,   'BS-8'!B40=""),"",   'BS-8'!E40)</f>
        <v/>
      </c>
      <c r="F392" t="str">
        <f>IF(OR(    'BS-8'!B40=0,   'BS-8'!B40=""),"",   'BS-8'!F40)</f>
        <v/>
      </c>
      <c r="G392" t="str">
        <f>IF(B392="","No Number",IF(ISNUMBER(VALUE(MID(B392,5,2))),IF(LEN(B392)=3,"Total",IF(OR(LEFT(B392,3)="340",LEFT(B392,3)="350",ISNUMBER(F392)),IF(SUM(D392:F392)=0,0,"Data"),"No Number")),"Head"))</f>
        <v>No Number</v>
      </c>
    </row>
    <row r="393">
      <c r="B393" t="str">
        <f>IF(OR(    'BS-8'!B41=0,   'BS-8'!B41=""),"",   'BS-8'!B41)</f>
        <v/>
      </c>
      <c r="C393" t="str">
        <f>IF(OR(    'BS-8'!B41=0,   'BS-8'!B41=""),"",   'BS-8'!C41)</f>
        <v/>
      </c>
      <c r="D393" t="str">
        <f>IF(OR(    'BS-8'!B41=0,   'BS-8'!B41=""),"",   'BS-8'!D41)</f>
        <v/>
      </c>
      <c r="E393" t="str">
        <f>IF(OR(    'BS-8'!B41=0,   'BS-8'!B41=""),"",   'BS-8'!E41)</f>
        <v/>
      </c>
      <c r="F393" t="str">
        <f>IF(OR(    'BS-8'!B41=0,   'BS-8'!B41=""),"",   'BS-8'!F41)</f>
        <v/>
      </c>
      <c r="G393" t="str">
        <f>IF(B393="","No Number",IF(ISNUMBER(VALUE(MID(B393,5,2))),IF(LEN(B393)=3,"Total",IF(OR(LEFT(B393,3)="340",LEFT(B393,3)="350",ISNUMBER(F393)),IF(SUM(D393:F393)=0,0,"Data"),"No Number")),"Head"))</f>
        <v>No Number</v>
      </c>
    </row>
    <row r="394">
      <c r="B394" t="str">
        <f>IF(OR(    'BS-8'!B42=0,   'BS-8'!B42=""),"",   'BS-8'!B42)</f>
        <v/>
      </c>
      <c r="C394" t="str">
        <f>IF(OR(    'BS-8'!B42=0,   'BS-8'!B42=""),"",   'BS-8'!C42)</f>
        <v/>
      </c>
      <c r="D394" t="str">
        <f>IF(OR(    'BS-8'!B42=0,   'BS-8'!B42=""),"",   'BS-8'!D42)</f>
        <v/>
      </c>
      <c r="E394" t="str">
        <f>IF(OR(    'BS-8'!B42=0,   'BS-8'!B42=""),"",   'BS-8'!E42)</f>
        <v/>
      </c>
      <c r="F394" t="str">
        <f>IF(OR(    'BS-8'!B42=0,   'BS-8'!B42=""),"",   'BS-8'!F42)</f>
        <v/>
      </c>
      <c r="G394" t="str">
        <f>IF(B394="","No Number",IF(ISNUMBER(VALUE(MID(B394,5,2))),IF(LEN(B394)=3,"Total",IF(OR(LEFT(B394,3)="340",LEFT(B394,3)="350",ISNUMBER(F394)),IF(SUM(D394:F394)=0,0,"Data"),"No Number")),"Head"))</f>
        <v>No Number</v>
      </c>
    </row>
    <row r="395">
      <c r="B395" t="str">
        <f>IF(OR(    'BS-8'!B43=0,   'BS-8'!B43=""),"",   'BS-8'!B43)</f>
        <v/>
      </c>
      <c r="C395" t="str">
        <f>IF(OR(    'BS-8'!B43=0,   'BS-8'!B43=""),"",   'BS-8'!C43)</f>
        <v/>
      </c>
      <c r="D395" t="str">
        <f>IF(OR(    'BS-8'!B43=0,   'BS-8'!B43=""),"",   'BS-8'!D43)</f>
        <v/>
      </c>
      <c r="E395" t="str">
        <f>IF(OR(    'BS-8'!B43=0,   'BS-8'!B43=""),"",   'BS-8'!E43)</f>
        <v/>
      </c>
      <c r="F395" t="str">
        <f>IF(OR(    'BS-8'!B43=0,   'BS-8'!B43=""),"",   'BS-8'!F43)</f>
        <v/>
      </c>
      <c r="G395" t="str">
        <f>IF(B395="","No Number",IF(ISNUMBER(VALUE(MID(B395,5,2))),IF(LEN(B395)=3,"Total",IF(OR(LEFT(B395,3)="340",LEFT(B395,3)="350",ISNUMBER(F395)),IF(SUM(D395:F395)=0,0,"Data"),"No Number")),"Head"))</f>
        <v>No Number</v>
      </c>
    </row>
    <row r="396">
      <c r="B396" t="str">
        <f>IF(OR(    'BS-8'!B44=0,   'BS-8'!B44=""),"",   'BS-8'!B44)</f>
        <v/>
      </c>
      <c r="C396" t="str">
        <f>IF(OR(    'BS-8'!B44=0,   'BS-8'!B44=""),"",   'BS-8'!C44)</f>
        <v/>
      </c>
      <c r="D396" t="str">
        <f>IF(OR(    'BS-8'!B44=0,   'BS-8'!B44=""),"",   'BS-8'!D44)</f>
        <v/>
      </c>
      <c r="E396" t="str">
        <f>IF(OR(    'BS-8'!B44=0,   'BS-8'!B44=""),"",   'BS-8'!E44)</f>
        <v/>
      </c>
      <c r="F396" t="str">
        <f>IF(OR(    'BS-8'!B44=0,   'BS-8'!B44=""),"",   'BS-8'!F44)</f>
        <v/>
      </c>
      <c r="G396" t="str">
        <f>IF(B396="","No Number",IF(ISNUMBER(VALUE(MID(B396,5,2))),IF(LEN(B396)=3,"Total",IF(OR(LEFT(B396,3)="340",LEFT(B396,3)="350",ISNUMBER(F396)),IF(SUM(D396:F396)=0,0,"Data"),"No Number")),"Head"))</f>
        <v>No Number</v>
      </c>
    </row>
    <row r="397">
      <c r="B397" t="str">
        <f>IF(OR(    'BS-8'!B45=0,   'BS-8'!B45=""),"",   'BS-8'!B45)</f>
        <v/>
      </c>
      <c r="C397" t="str">
        <f>IF(OR(    'BS-8'!B45=0,   'BS-8'!B45=""),"",   'BS-8'!C45)</f>
        <v/>
      </c>
      <c r="D397" t="str">
        <f>IF(OR(    'BS-8'!B45=0,   'BS-8'!B45=""),"",   'BS-8'!D45)</f>
        <v/>
      </c>
      <c r="E397" t="str">
        <f>IF(OR(    'BS-8'!B45=0,   'BS-8'!B45=""),"",   'BS-8'!E45)</f>
        <v/>
      </c>
      <c r="F397" t="str">
        <f>IF(OR(    'BS-8'!B45=0,   'BS-8'!B45=""),"",   'BS-8'!F45)</f>
        <v/>
      </c>
      <c r="G397" t="str">
        <f>IF(B397="","No Number",IF(ISNUMBER(VALUE(MID(B397,5,2))),IF(LEN(B397)=3,"Total",IF(OR(LEFT(B397,3)="340",LEFT(B397,3)="350",ISNUMBER(F397)),IF(SUM(D397:F397)=0,0,"Data"),"No Number")),"Head"))</f>
        <v>No Number</v>
      </c>
    </row>
    <row r="398">
      <c r="B398" t="str">
        <f>IF(OR(    'BS-8'!B46=0,   'BS-8'!B46=""),"",   'BS-8'!B46)</f>
        <v/>
      </c>
      <c r="C398" t="str">
        <f>IF(OR(    'BS-8'!B46=0,   'BS-8'!B46=""),"",   'BS-8'!C46)</f>
        <v/>
      </c>
      <c r="D398" t="str">
        <f>IF(OR(    'BS-8'!B46=0,   'BS-8'!B46=""),"",   'BS-8'!D46)</f>
        <v/>
      </c>
      <c r="E398" t="str">
        <f>IF(OR(    'BS-8'!B46=0,   'BS-8'!B46=""),"",   'BS-8'!E46)</f>
        <v/>
      </c>
      <c r="F398" t="str">
        <f>IF(OR(    'BS-8'!B46=0,   'BS-8'!B46=""),"",   'BS-8'!F46)</f>
        <v/>
      </c>
      <c r="G398" t="str">
        <f>IF(B398="","No Number",IF(ISNUMBER(VALUE(MID(B398,5,2))),IF(LEN(B398)=3,"Total",IF(OR(LEFT(B398,3)="340",LEFT(B398,3)="350",ISNUMBER(F398)),IF(SUM(D398:F398)=0,0,"Data"),"No Number")),"Head"))</f>
        <v>No Number</v>
      </c>
    </row>
    <row r="399">
      <c r="B399" t="str">
        <f>IF(OR(    'BS-8'!B47=0,   'BS-8'!B47=""),"",   'BS-8'!B47)</f>
        <v/>
      </c>
      <c r="C399" t="str">
        <f>IF(OR(    'BS-8'!B47=0,   'BS-8'!B47=""),"",   'BS-8'!C47)</f>
        <v/>
      </c>
      <c r="D399" t="str">
        <f>IF(OR(    'BS-8'!B47=0,   'BS-8'!B47=""),"",   'BS-8'!D47)</f>
        <v/>
      </c>
      <c r="E399" t="str">
        <f>IF(OR(    'BS-8'!B47=0,   'BS-8'!B47=""),"",   'BS-8'!E47)</f>
        <v/>
      </c>
      <c r="F399" t="str">
        <f>IF(OR(    'BS-8'!B47=0,   'BS-8'!B47=""),"",   'BS-8'!F47)</f>
        <v/>
      </c>
      <c r="G399" t="str">
        <f>IF(B399="","No Number",IF(ISNUMBER(VALUE(MID(B399,5,2))),IF(LEN(B399)=3,"Total",IF(OR(LEFT(B399,3)="340",LEFT(B399,3)="350",ISNUMBER(F399)),IF(SUM(D399:F399)=0,0,"Data"),"No Number")),"Head"))</f>
        <v>No Number</v>
      </c>
    </row>
    <row r="400">
      <c r="B400" t="str">
        <f>IF(OR(    'BS-8'!B48=0,   'BS-8'!B48=""),"",   'BS-8'!B48)</f>
        <v/>
      </c>
      <c r="C400" t="str">
        <f>IF(OR(    'BS-8'!B48=0,   'BS-8'!B48=""),"",   'BS-8'!C48)</f>
        <v/>
      </c>
      <c r="D400" t="str">
        <f>IF(OR(    'BS-8'!B48=0,   'BS-8'!B48=""),"",   'BS-8'!D48)</f>
        <v/>
      </c>
      <c r="E400" t="str">
        <f>IF(OR(    'BS-8'!B48=0,   'BS-8'!B48=""),"",   'BS-8'!E48)</f>
        <v/>
      </c>
      <c r="F400" t="str">
        <f>IF(OR(    'BS-8'!B48=0,   'BS-8'!B48=""),"",   'BS-8'!F48)</f>
        <v/>
      </c>
      <c r="G400" t="str">
        <f>IF(B400="","No Number",IF(ISNUMBER(VALUE(MID(B400,5,2))),IF(LEN(B400)=3,"Total",IF(OR(LEFT(B400,3)="340",LEFT(B400,3)="350",ISNUMBER(F400)),IF(SUM(D400:F400)=0,0,"Data"),"No Number")),"Head"))</f>
        <v>No Number</v>
      </c>
    </row>
    <row r="401">
      <c r="B401" t="str">
        <f>IF(OR(    'BS-8'!B49=0,   'BS-8'!B49=""),"",   'BS-8'!B49)</f>
        <v/>
      </c>
      <c r="C401" t="str">
        <f>IF(OR(    'BS-8'!B49=0,   'BS-8'!B49=""),"",   'BS-8'!C49)</f>
        <v/>
      </c>
      <c r="D401" t="str">
        <f>IF(OR(    'BS-8'!B49=0,   'BS-8'!B49=""),"",   'BS-8'!D49)</f>
        <v/>
      </c>
      <c r="E401" t="str">
        <f>IF(OR(    'BS-8'!B49=0,   'BS-8'!B49=""),"",   'BS-8'!E49)</f>
        <v/>
      </c>
      <c r="F401" t="str">
        <f>IF(OR(    'BS-8'!B49=0,   'BS-8'!B49=""),"",   'BS-8'!F49)</f>
        <v/>
      </c>
      <c r="G401" t="str">
        <f>IF(B401="","No Number",IF(ISNUMBER(VALUE(MID(B401,5,2))),IF(LEN(B401)=3,"Total",IF(OR(LEFT(B401,3)="340",LEFT(B401,3)="350",ISNUMBER(F401)),IF(SUM(D401:F401)=0,0,"Data"),"No Number")),"Head"))</f>
        <v>No Number</v>
      </c>
    </row>
    <row r="402">
      <c r="B402" t="str">
        <f>IF(OR(    'BS-8'!B50=0,   'BS-8'!B50=""),"",   'BS-8'!B50)</f>
        <v/>
      </c>
      <c r="C402" t="str">
        <f>IF(OR(    'BS-8'!B50=0,   'BS-8'!B50=""),"",   'BS-8'!C50)</f>
        <v/>
      </c>
      <c r="D402" t="str">
        <f>IF(OR(    'BS-8'!B50=0,   'BS-8'!B50=""),"",   'BS-8'!D50)</f>
        <v/>
      </c>
      <c r="E402" t="str">
        <f>IF(OR(    'BS-8'!B50=0,   'BS-8'!B50=""),"",   'BS-8'!E50)</f>
        <v/>
      </c>
      <c r="F402" t="str">
        <f>IF(OR(    'BS-8'!B50=0,   'BS-8'!B50=""),"",   'BS-8'!F50)</f>
        <v/>
      </c>
      <c r="G402" t="str">
        <f>IF(B402="","No Number",IF(ISNUMBER(VALUE(MID(B402,5,2))),IF(LEN(B402)=3,"Total",IF(OR(LEFT(B402,3)="340",LEFT(B402,3)="350",ISNUMBER(F402)),IF(SUM(D402:F402)=0,0,"Data"),"No Number")),"Head"))</f>
        <v>No Number</v>
      </c>
    </row>
    <row r="403">
      <c r="B403" t="str">
        <f>IF(OR(    'BS-8'!B51=0,   'BS-8'!B51=""),"",   'BS-8'!B51)</f>
        <v/>
      </c>
      <c r="C403" t="str">
        <f>IF(OR(    'BS-8'!B51=0,   'BS-8'!B51=""),"",   'BS-8'!C51)</f>
        <v/>
      </c>
      <c r="D403" t="str">
        <f>IF(OR(    'BS-8'!B51=0,   'BS-8'!B51=""),"",   'BS-8'!D51)</f>
        <v/>
      </c>
      <c r="E403" t="str">
        <f>IF(OR(    'BS-8'!B51=0,   'BS-8'!B51=""),"",   'BS-8'!E51)</f>
        <v/>
      </c>
      <c r="F403" t="str">
        <f>IF(OR(    'BS-8'!B51=0,   'BS-8'!B51=""),"",   'BS-8'!F51)</f>
        <v/>
      </c>
      <c r="G403" t="str">
        <f>IF(B403="","No Number",IF(ISNUMBER(VALUE(MID(B403,5,2))),IF(LEN(B403)=3,"Total",IF(OR(LEFT(B403,3)="340",LEFT(B403,3)="350",ISNUMBER(F403)),IF(SUM(D403:F403)=0,0,"Data"),"No Number")),"Head"))</f>
        <v>No Number</v>
      </c>
    </row>
    <row r="404">
      <c r="B404" t="str">
        <f>IF(OR(    'BS-8'!B52=0,   'BS-8'!B52=""),"",   'BS-8'!B52)</f>
        <v/>
      </c>
      <c r="C404" t="str">
        <f>IF(OR(    'BS-8'!B52=0,   'BS-8'!B52=""),"",   'BS-8'!C52)</f>
        <v/>
      </c>
      <c r="D404" t="str">
        <f>IF(OR(    'BS-8'!B52=0,   'BS-8'!B52=""),"",   'BS-8'!D52)</f>
        <v/>
      </c>
      <c r="E404" t="str">
        <f>IF(OR(    'BS-8'!B52=0,   'BS-8'!B52=""),"",   'BS-8'!E52)</f>
        <v/>
      </c>
      <c r="F404" t="str">
        <f>IF(OR(    'BS-8'!B52=0,   'BS-8'!B52=""),"",   'BS-8'!F52)</f>
        <v/>
      </c>
      <c r="G404" t="str">
        <f>IF(B404="","No Number",IF(ISNUMBER(VALUE(MID(B404,5,2))),IF(LEN(B404)=3,"Total",IF(OR(LEFT(B404,3)="340",LEFT(B404,3)="350",ISNUMBER(F404)),IF(SUM(D404:F404)=0,0,"Data"),"No Number")),"Head"))</f>
        <v>No Number</v>
      </c>
    </row>
    <row r="405">
      <c r="B405" t="str">
        <f>IF(OR(    'BS-8'!B53=0,   'BS-8'!B53=""),"",   'BS-8'!B53)</f>
        <v/>
      </c>
      <c r="C405" t="str">
        <f>IF(OR(    'BS-8'!B53=0,   'BS-8'!B53=""),"",   'BS-8'!C53)</f>
        <v/>
      </c>
      <c r="D405" t="str">
        <f>IF(OR(    'BS-8'!B53=0,   'BS-8'!B53=""),"",   'BS-8'!D53)</f>
        <v/>
      </c>
      <c r="E405" t="str">
        <f>IF(OR(    'BS-8'!B53=0,   'BS-8'!B53=""),"",   'BS-8'!E53)</f>
        <v/>
      </c>
      <c r="F405" t="str">
        <f>IF(OR(    'BS-8'!B53=0,   'BS-8'!B53=""),"",   'BS-8'!F53)</f>
        <v/>
      </c>
      <c r="G405" t="str">
        <f>IF(B405="","No Number",IF(ISNUMBER(VALUE(MID(B405,5,2))),IF(LEN(B405)=3,"Total",IF(OR(LEFT(B405,3)="340",LEFT(B405,3)="350",ISNUMBER(F405)),IF(SUM(D405:F405)=0,0,"Data"),"No Number")),"Head"))</f>
        <v>No Number</v>
      </c>
    </row>
    <row r="406">
      <c r="B406" t="str">
        <f>IF(OR(    'BS-8'!B54=0,   'BS-8'!B54=""),"",   'BS-8'!B54)</f>
        <v/>
      </c>
      <c r="C406" t="str">
        <f>IF(OR(    'BS-8'!B54=0,   'BS-8'!B54=""),"",   'BS-8'!C54)</f>
        <v/>
      </c>
      <c r="D406" t="str">
        <f>IF(OR(    'BS-8'!B54=0,   'BS-8'!B54=""),"",   'BS-8'!D54)</f>
        <v/>
      </c>
      <c r="E406" t="str">
        <f>IF(OR(    'BS-8'!B54=0,   'BS-8'!B54=""),"",   'BS-8'!E54)</f>
        <v/>
      </c>
      <c r="F406" t="str">
        <f>IF(OR(    'BS-8'!B54=0,   'BS-8'!B54=""),"",   'BS-8'!F54)</f>
        <v/>
      </c>
      <c r="G406" t="str">
        <f>IF(B406="","No Number",IF(ISNUMBER(VALUE(MID(B406,5,2))),IF(LEN(B406)=3,"Total",IF(OR(LEFT(B406,3)="340",LEFT(B406,3)="350",ISNUMBER(F406)),IF(SUM(D406:F406)=0,0,"Data"),"No Number")),"Head"))</f>
        <v>No Number</v>
      </c>
    </row>
    <row r="407">
      <c r="B407" t="str">
        <f>IF(OR(    'BS-8'!B55=0,   'BS-8'!B55=""),"",   'BS-8'!B55)</f>
        <v/>
      </c>
      <c r="C407" t="str">
        <f>IF(OR(    'BS-8'!B55=0,   'BS-8'!B55=""),"",   'BS-8'!C55)</f>
        <v/>
      </c>
      <c r="D407" t="str">
        <f>IF(OR(    'BS-8'!B55=0,   'BS-8'!B55=""),"",   'BS-8'!D55)</f>
        <v/>
      </c>
      <c r="E407" t="str">
        <f>IF(OR(    'BS-8'!B55=0,   'BS-8'!B55=""),"",   'BS-8'!E55)</f>
        <v/>
      </c>
      <c r="F407" t="str">
        <f>IF(OR(    'BS-8'!B55=0,   'BS-8'!B55=""),"",   'BS-8'!F55)</f>
        <v/>
      </c>
      <c r="G407" t="str">
        <f>IF(B407="","No Number",IF(ISNUMBER(VALUE(MID(B407,5,2))),IF(LEN(B407)=3,"Total",IF(OR(LEFT(B407,3)="340",LEFT(B407,3)="350",ISNUMBER(F407)),IF(SUM(D407:F407)=0,0,"Data"),"No Number")),"Head"))</f>
        <v>No Number</v>
      </c>
    </row>
    <row r="408">
      <c r="B408" t="str">
        <f>IF(OR(    'BS-8'!B56=0,   'BS-8'!B56=""),"",   'BS-8'!B56)</f>
        <v/>
      </c>
      <c r="C408" t="str">
        <f>IF(OR(    'BS-8'!B56=0,   'BS-8'!B56=""),"",   'BS-8'!C56)</f>
        <v/>
      </c>
      <c r="D408" t="str">
        <f>IF(OR(    'BS-8'!B56=0,   'BS-8'!B56=""),"",   'BS-8'!D56)</f>
        <v/>
      </c>
      <c r="E408" t="str">
        <f>IF(OR(    'BS-8'!B56=0,   'BS-8'!B56=""),"",   'BS-8'!E56)</f>
        <v/>
      </c>
      <c r="F408" t="str">
        <f>IF(OR(    'BS-8'!B56=0,   'BS-8'!B56=""),"",   'BS-8'!F56)</f>
        <v/>
      </c>
      <c r="G408" t="str">
        <f>IF(B408="","No Number",IF(ISNUMBER(VALUE(MID(B408,5,2))),IF(LEN(B408)=3,"Total",IF(OR(LEFT(B408,3)="340",LEFT(B408,3)="350",ISNUMBER(F408)),IF(SUM(D408:F408)=0,0,"Data"),"No Number")),"Head"))</f>
        <v>No Number</v>
      </c>
    </row>
    <row r="409">
      <c r="B409" t="str">
        <f>IF(OR(    'BS-8'!B57=0,   'BS-8'!B57=""),"",   'BS-8'!B57)</f>
        <v/>
      </c>
      <c r="C409" t="str">
        <f>IF(OR(    'BS-8'!B57=0,   'BS-8'!B57=""),"",   'BS-8'!C57)</f>
        <v/>
      </c>
      <c r="D409" t="str">
        <f>IF(OR(    'BS-8'!B57=0,   'BS-8'!B57=""),"",   'BS-8'!D57)</f>
        <v/>
      </c>
      <c r="E409" t="str">
        <f>IF(OR(    'BS-8'!B57=0,   'BS-8'!B57=""),"",   'BS-8'!E57)</f>
        <v/>
      </c>
      <c r="F409" t="str">
        <f>IF(OR(    'BS-8'!B57=0,   'BS-8'!B57=""),"",   'BS-8'!F57)</f>
        <v/>
      </c>
      <c r="G409" t="str">
        <f>IF(B409="","No Number",IF(ISNUMBER(VALUE(MID(B409,5,2))),IF(LEN(B409)=3,"Total",IF(OR(LEFT(B409,3)="340",LEFT(B409,3)="350",ISNUMBER(F409)),IF(SUM(D409:F409)=0,0,"Data"),"No Number")),"Head"))</f>
        <v>No Number</v>
      </c>
    </row>
    <row r="410">
      <c r="B410">
        <f>IF(OR(    'BS-8'!B58=0,   'BS-8'!B58=""),"",   'BS-8'!B58)</f>
        <v>210</v>
      </c>
      <c r="C410" t="str">
        <f>IF(OR(    'BS-8'!B58=0,   'BS-8'!B58=""),"",   'BS-8'!C58)</f>
        <v>Total-Establishment Expenses-ജീവനക്കാര്യത്തി ലേക്കുള്ളചെലവുകള്‍ -ആകെ</v>
      </c>
      <c r="D410">
        <f>SUBTOTAL(9,D360:D409)</f>
        <v>13714011</v>
      </c>
      <c r="E410">
        <f>SUBTOTAL(9,E360:E409)</f>
        <v>18735000</v>
      </c>
      <c r="F410">
        <f>SUBTOTAL(9,F360:F409)</f>
        <v>25290000</v>
      </c>
      <c r="G410" t="str">
        <f>IF(B410="","No Number",IF(ISNUMBER(VALUE(MID(B410,5,2))),IF(LEN(B410)=3,"Total",IF(OR(LEFT(B410,3)="340",LEFT(B410,3)="350",ISNUMBER(F410)),IF(SUM(D410:F410)=0,0,"Data"),"No Number")),"Head"))</f>
        <v>Head</v>
      </c>
    </row>
    <row r="411" xml:space="preserve">
      <c r="B411" t="str">
        <v>BS-8 PARTICULARS</v>
      </c>
      <c r="D411" t="str">
        <f>D32</f>
        <v>Actuals for the year 2023-2024(യഥാര്‍ത്ഥ കണക്ക് 2023-2024)</v>
      </c>
      <c r="E411" t="str">
        <f>E32</f>
        <v>Budget  for the  year (including all revisions) 2024-2025  (പരിഷ്കരിച്ച ബജറ്റ്  2024-2025)</v>
      </c>
      <c r="F411" t="str" xml:space="preserve">
        <f>F32</f>
        <v xml:space="preserve">Budget for the Year2025-2026
 (ബജറ്റ്-2025-2026)</v>
      </c>
      <c r="G411" t="str">
        <f>IF(B411="","No Number",IF(ISNUMBER(VALUE(MID(B411,5,2))),IF(LEN(B411)=3,"Total",IF(OR(LEFT(B411,3)="340",LEFT(B411,3)="350",ISNUMBER(F411)),IF(SUM(D411:F411)=0,0,"Data"),"No Number")),"Head"))</f>
        <v>Head</v>
      </c>
    </row>
    <row r="412">
      <c r="B412" t="str">
        <f>'BS-8'!B59</f>
        <v>220 - Administrative Expenses-ഭരണ ചെലവുകള്‍</v>
      </c>
      <c r="G412" t="str">
        <f>IF(B412="","No Number",IF(ISNUMBER(VALUE(MID(B412,5,2))),IF(LEN(B412)=3,"Total",IF(OR(LEFT(B412,3)="340",LEFT(B412,3)="350",ISNUMBER(F412)),IF(SUM(D412:F412)=0,0,"Data"),"No Number")),"Head"))</f>
        <v>Head</v>
      </c>
    </row>
    <row r="413">
      <c r="B413">
        <f>IF(OR(    'BS-8'!B60=0,    'BS-8'!B60=""),"",   'BS-8'!B60)</f>
        <v>2201001</v>
      </c>
      <c r="C413" t="str">
        <f>IF(OR(    'BS-8'!B60=0,    'BS-8'!B60=""),"",   'BS-8'!C60)</f>
        <v>Rent-വാടക</v>
      </c>
      <c r="D413">
        <f>IF(OR(    'BS-8'!B60=0,    'BS-8'!B60=""),"",   'BS-8'!D60)</f>
        <v>22500</v>
      </c>
      <c r="E413">
        <f>IF(OR(    'BS-8'!B60=0,    'BS-8'!B60=""),"",   'BS-8'!E60)</f>
        <v>10000</v>
      </c>
      <c r="F413">
        <f>IF(OR(    'BS-8'!B60=0,    'BS-8'!B60=""),"",   'BS-8'!F60)</f>
        <v>35000</v>
      </c>
      <c r="G413" t="str">
        <f>IF(B413="","No Number",IF(ISNUMBER(VALUE(MID(B413,5,2))),IF(LEN(B413)=3,"Total",IF(OR(LEFT(B413,3)="340",LEFT(B413,3)="350",ISNUMBER(F413)),IF(SUM(D413:F413)=0,0,"Data"),"No Number")),"Head"))</f>
        <v>Data</v>
      </c>
    </row>
    <row r="414">
      <c r="B414">
        <f>IF(OR(    'BS-8'!B61=0,    'BS-8'!B61=""),"",   'BS-8'!B61)</f>
        <v>2201002</v>
      </c>
      <c r="C414" t="str">
        <f>IF(OR(    'BS-8'!B61=0,    'BS-8'!B61=""),"",   'BS-8'!C61)</f>
        <v>Rates-</v>
      </c>
      <c r="D414">
        <f>IF(OR(    'BS-8'!B61=0,    'BS-8'!B61=""),"",   'BS-8'!D61)</f>
        <v>0</v>
      </c>
      <c r="E414">
        <f>IF(OR(    'BS-8'!B61=0,    'BS-8'!B61=""),"",   'BS-8'!E61)</f>
        <v>0</v>
      </c>
      <c r="F414">
        <f>IF(OR(    'BS-8'!B61=0,    'BS-8'!B61=""),"",   'BS-8'!F61)</f>
        <v>0</v>
      </c>
      <c r="G414">
        <f>IF(B414="","No Number",IF(ISNUMBER(VALUE(MID(B414,5,2))),IF(LEN(B414)=3,"Total",IF(OR(LEFT(B414,3)="340",LEFT(B414,3)="350",ISNUMBER(F414)),IF(SUM(D414:F414)=0,0,"Data"),"No Number")),"Head"))</f>
        <v>0</v>
      </c>
    </row>
    <row r="415">
      <c r="B415">
        <f>IF(OR(    'BS-8'!B62=0,    'BS-8'!B62=""),"",   'BS-8'!B62)</f>
        <v>2201003</v>
      </c>
      <c r="C415" t="str">
        <f>IF(OR(    'BS-8'!B62=0,    'BS-8'!B62=""),"",   'BS-8'!C62)</f>
        <v>Taxes-നികുതി</v>
      </c>
      <c r="D415">
        <f>IF(OR(    'BS-8'!B62=0,    'BS-8'!B62=""),"",   'BS-8'!D62)</f>
        <v>125</v>
      </c>
      <c r="E415">
        <f>IF(OR(    'BS-8'!B62=0,    'BS-8'!B62=""),"",   'BS-8'!E62)</f>
        <v>5000</v>
      </c>
      <c r="F415">
        <f>IF(OR(    'BS-8'!B62=0,    'BS-8'!B62=""),"",   'BS-8'!F62)</f>
        <v>5000</v>
      </c>
      <c r="G415" t="str">
        <f>IF(B415="","No Number",IF(ISNUMBER(VALUE(MID(B415,5,2))),IF(LEN(B415)=3,"Total",IF(OR(LEFT(B415,3)="340",LEFT(B415,3)="350",ISNUMBER(F415)),IF(SUM(D415:F415)=0,0,"Data"),"No Number")),"Head"))</f>
        <v>Data</v>
      </c>
    </row>
    <row r="416">
      <c r="B416">
        <f>IF(OR(    'BS-8'!B63=0,    'BS-8'!B63=""),"",   'BS-8'!B63)</f>
        <v>2201101</v>
      </c>
      <c r="C416" t="str">
        <f>IF(OR(    'BS-8'!B63=0,    'BS-8'!B63=""),"",   'BS-8'!C63)</f>
        <v>Office Maintenance-ഓഫീസ് ചെലവുകള്‍</v>
      </c>
      <c r="D416">
        <f>IF(OR(    'BS-8'!B63=0,    'BS-8'!B63=""),"",   'BS-8'!D63)</f>
        <v>172531</v>
      </c>
      <c r="E416">
        <f>IF(OR(    'BS-8'!B63=0,    'BS-8'!B63=""),"",   'BS-8'!E63)</f>
        <v>250000</v>
      </c>
      <c r="F416">
        <f>IF(OR(    'BS-8'!B63=0,    'BS-8'!B63=""),"",   'BS-8'!F63)</f>
        <v>300000</v>
      </c>
      <c r="G416" t="str">
        <f>IF(B416="","No Number",IF(ISNUMBER(VALUE(MID(B416,5,2))),IF(LEN(B416)=3,"Total",IF(OR(LEFT(B416,3)="340",LEFT(B416,3)="350",ISNUMBER(F416)),IF(SUM(D416:F416)=0,0,"Data"),"No Number")),"Head"))</f>
        <v>Data</v>
      </c>
    </row>
    <row r="417">
      <c r="B417">
        <f>IF(OR(    'BS-8'!B64=0,    'BS-8'!B64=""),"",   'BS-8'!B64)</f>
        <v>2201201</v>
      </c>
      <c r="C417" t="str">
        <f>IF(OR(    'BS-8'!B64=0,    'BS-8'!B64=""),"",   'BS-8'!C64)</f>
        <v>Communication Expenses-വാര്‍ത്താ വിനിമയ ചെലവുകള്‍</v>
      </c>
      <c r="D417">
        <f>IF(OR(    'BS-8'!B64=0,    'BS-8'!B64=""),"",   'BS-8'!D64)</f>
        <v>224193</v>
      </c>
      <c r="E417">
        <f>IF(OR(    'BS-8'!B64=0,    'BS-8'!B64=""),"",   'BS-8'!E64)</f>
        <v>275000</v>
      </c>
      <c r="F417">
        <f>IF(OR(    'BS-8'!B64=0,    'BS-8'!B64=""),"",   'BS-8'!F64)</f>
        <v>300000</v>
      </c>
      <c r="G417" t="str">
        <f>IF(B417="","No Number",IF(ISNUMBER(VALUE(MID(B417,5,2))),IF(LEN(B417)=3,"Total",IF(OR(LEFT(B417,3)="340",LEFT(B417,3)="350",ISNUMBER(F417)),IF(SUM(D417:F417)=0,0,"Data"),"No Number")),"Head"))</f>
        <v>Data</v>
      </c>
    </row>
    <row r="418">
      <c r="B418">
        <f>IF(OR(    'BS-8'!B65=0,    'BS-8'!B65=""),"",   'BS-8'!B65)</f>
        <v>2202001</v>
      </c>
      <c r="C418" t="str">
        <f>IF(OR(    'BS-8'!B65=0,    'BS-8'!B65=""),"",   'BS-8'!C65)</f>
        <v>Books &amp; Periodicals-പുസ്തകങ്ങളും ആനുകാലികങ്ങളും</v>
      </c>
      <c r="D418">
        <f>IF(OR(    'BS-8'!B65=0,    'BS-8'!B65=""),"",   'BS-8'!D65)</f>
        <v>178400</v>
      </c>
      <c r="E418">
        <f>IF(OR(    'BS-8'!B65=0,    'BS-8'!B65=""),"",   'BS-8'!E65)</f>
        <v>135000</v>
      </c>
      <c r="F418">
        <f>IF(OR(    'BS-8'!B65=0,    'BS-8'!B65=""),"",   'BS-8'!F65)</f>
        <v>150000</v>
      </c>
      <c r="G418" t="str">
        <f>IF(B418="","No Number",IF(ISNUMBER(VALUE(MID(B418,5,2))),IF(LEN(B418)=3,"Total",IF(OR(LEFT(B418,3)="340",LEFT(B418,3)="350",ISNUMBER(F418)),IF(SUM(D418:F418)=0,0,"Data"),"No Number")),"Head"))</f>
        <v>Data</v>
      </c>
    </row>
    <row r="419">
      <c r="B419">
        <f>IF(OR(    'BS-8'!B66=0,    'BS-8'!B66=""),"",   'BS-8'!B66)</f>
        <v>2202101</v>
      </c>
      <c r="C419" t="str">
        <f>IF(OR(    'BS-8'!B66=0,    'BS-8'!B66=""),"",   'BS-8'!C66)</f>
        <v xml:space="preserve">Printing &amp; Stationery-അച്ചടിയും സ്റ്റേഷനറിയും  </v>
      </c>
      <c r="D419">
        <f>IF(OR(    'BS-8'!B66=0,    'BS-8'!B66=""),"",   'BS-8'!D66)</f>
        <v>188204</v>
      </c>
      <c r="E419">
        <f>IF(OR(    'BS-8'!B66=0,    'BS-8'!B66=""),"",   'BS-8'!E66)</f>
        <v>215000</v>
      </c>
      <c r="F419">
        <f>IF(OR(    'BS-8'!B66=0,    'BS-8'!B66=""),"",   'BS-8'!F66)</f>
        <v>260000</v>
      </c>
      <c r="G419" t="str">
        <f>IF(B419="","No Number",IF(ISNUMBER(VALUE(MID(B419,5,2))),IF(LEN(B419)=3,"Total",IF(OR(LEFT(B419,3)="340",LEFT(B419,3)="350",ISNUMBER(F419)),IF(SUM(D419:F419)=0,0,"Data"),"No Number")),"Head"))</f>
        <v>Data</v>
      </c>
    </row>
    <row r="420">
      <c r="B420">
        <f>IF(OR(    'BS-8'!B67=0,    'BS-8'!B67=""),"",   'BS-8'!B67)</f>
        <v>2204001</v>
      </c>
      <c r="C420" t="str">
        <f>IF(OR(    'BS-8'!B67=0,    'BS-8'!B67=""),"",   'BS-8'!C67)</f>
        <v>Insurance and Registration-ഇന്ഷുറന്‍സ്/രജിസ്ട്രേഷന്‍</v>
      </c>
      <c r="D420">
        <f>IF(OR(    'BS-8'!B67=0,    'BS-8'!B67=""),"",   'BS-8'!D67)</f>
        <v>54199</v>
      </c>
      <c r="E420">
        <f>IF(OR(    'BS-8'!B67=0,    'BS-8'!B67=""),"",   'BS-8'!E67)</f>
        <v>45000</v>
      </c>
      <c r="F420">
        <f>IF(OR(    'BS-8'!B67=0,    'BS-8'!B67=""),"",   'BS-8'!F67)</f>
        <v>60000</v>
      </c>
      <c r="G420" t="str">
        <f>IF(B420="","No Number",IF(ISNUMBER(VALUE(MID(B420,5,2))),IF(LEN(B420)=3,"Total",IF(OR(LEFT(B420,3)="340",LEFT(B420,3)="350",ISNUMBER(F420)),IF(SUM(D420:F420)=0,0,"Data"),"No Number")),"Head"))</f>
        <v>Data</v>
      </c>
    </row>
    <row r="421">
      <c r="B421">
        <f>IF(OR(    'BS-8'!B68=0,    'BS-8'!B68=""),"",   'BS-8'!B68)</f>
        <v>2205001</v>
      </c>
      <c r="C421" t="str">
        <f>IF(OR(    'BS-8'!B68=0,    'BS-8'!B68=""),"",   'BS-8'!C68)</f>
        <v>Audit Fees-ഓഡിറ്റ് ഫീ</v>
      </c>
      <c r="D421">
        <f>IF(OR(    'BS-8'!B68=0,    'BS-8'!B68=""),"",   'BS-8'!D68)</f>
        <v>0</v>
      </c>
      <c r="E421">
        <f>IF(OR(    'BS-8'!B68=0,    'BS-8'!B68=""),"",   'BS-8'!E68)</f>
        <v>0</v>
      </c>
      <c r="F421">
        <f>IF(OR(    'BS-8'!B68=0,    'BS-8'!B68=""),"",   'BS-8'!F68)</f>
        <v>0</v>
      </c>
      <c r="G421">
        <f>IF(B421="","No Number",IF(ISNUMBER(VALUE(MID(B421,5,2))),IF(LEN(B421)=3,"Total",IF(OR(LEFT(B421,3)="340",LEFT(B421,3)="350",ISNUMBER(F421)),IF(SUM(D421:F421)=0,0,"Data"),"No Number")),"Head"))</f>
        <v>0</v>
      </c>
    </row>
    <row r="422">
      <c r="B422">
        <f>IF(OR(    'BS-8'!B69=0,    'BS-8'!B69=""),"",   'BS-8'!B69)</f>
        <v>2205101</v>
      </c>
      <c r="C422" t="str">
        <f>IF(OR(    'BS-8'!B69=0,    'BS-8'!B69=""),"",   'BS-8'!C69)</f>
        <v>Legal Expenses-നീതി ന്യായസേവനങ്ങള്‍ക്കുള്ള ചെലവുകള്‍</v>
      </c>
      <c r="D422">
        <f>IF(OR(    'BS-8'!B69=0,    'BS-8'!B69=""),"",   'BS-8'!D70)</f>
        <v>10100</v>
      </c>
      <c r="E422">
        <f>IF(OR(    'BS-8'!B69=0,    'BS-8'!B69=""),"",   'BS-8'!E69)</f>
        <v>25000</v>
      </c>
      <c r="F422">
        <f>IF(OR(    'BS-8'!B69=0,    'BS-8'!B69=""),"",   'BS-8'!F69)</f>
        <v>50000</v>
      </c>
      <c r="G422" t="str">
        <f>IF(B422="","No Number",IF(ISNUMBER(VALUE(MID(B422,5,2))),IF(LEN(B422)=3,"Total",IF(OR(LEFT(B422,3)="340",LEFT(B422,3)="350",ISNUMBER(F422)),IF(SUM(D422:F422)=0,0,"Data"),"No Number")),"Head"))</f>
        <v>Data</v>
      </c>
    </row>
    <row r="423">
      <c r="B423">
        <f>IF(OR(    'BS-8'!B70=0,    'BS-8'!B70=""),"",   'BS-8'!B70)</f>
        <v>2205201</v>
      </c>
      <c r="C423" t="str">
        <f>IF(OR(    'BS-8'!B70=0,    'BS-8'!B70=""),"",   'BS-8'!C70)</f>
        <v>Professional &amp; Other Fees-പ്രൊഫഷണല്‍ സേവനങ്ങള്‍ക്കുള്ള ചെലവുകള്‍</v>
      </c>
      <c r="D423" t="e">
        <f>IF(OR(    'BS-8'!B70=0,    'BS-8'!B70=""),"",   'BS-8'!#REF!)</f>
        <v>#REF!</v>
      </c>
      <c r="E423">
        <f>IF(OR(    'BS-8'!B70=0,    'BS-8'!B70=""),"",   'BS-8'!E70)</f>
        <v>20000</v>
      </c>
      <c r="F423">
        <f>IF(OR(    'BS-8'!B70=0,    'BS-8'!B70=""),"",   'BS-8'!F70)</f>
        <v>25000</v>
      </c>
      <c r="G423" t="e">
        <f>IF(B423="","No Number",IF(ISNUMBER(VALUE(MID(B423,5,2))),IF(LEN(B423)=3,"Total",IF(OR(LEFT(B423,3)="340",LEFT(B423,3)="350",ISNUMBER(F423)),IF(SUM(D423:F423)=0,0,"Data"),"No Number")),"Head"))</f>
        <v>#REF!</v>
      </c>
    </row>
    <row r="424">
      <c r="B424">
        <f>IF(OR(    'BS-8'!B71=0,    'BS-8'!B71=""),"",   'BS-8'!B71)</f>
        <v>2206001</v>
      </c>
      <c r="C424" t="str">
        <f>IF(OR(    'BS-8'!B71=0,    'BS-8'!B71=""),"",   'BS-8'!C71)</f>
        <v>Advertisement &amp; Publicity-പരസ്യവും പ്രചരണവും</v>
      </c>
      <c r="D424">
        <f>IF(OR(    'BS-8'!B71=0,    'BS-8'!B71=""),"",   'BS-8'!D71)</f>
        <v>71924</v>
      </c>
      <c r="E424">
        <f>IF(OR(    'BS-8'!B71=0,    'BS-8'!B71=""),"",   'BS-8'!E71)</f>
        <v>85000</v>
      </c>
      <c r="F424">
        <f>IF(OR(    'BS-8'!B71=0,    'BS-8'!B71=""),"",   'BS-8'!F71)</f>
        <v>100000</v>
      </c>
      <c r="G424" t="str">
        <f>IF(B424="","No Number",IF(ISNUMBER(VALUE(MID(B424,5,2))),IF(LEN(B424)=3,"Total",IF(OR(LEFT(B424,3)="340",LEFT(B424,3)="350",ISNUMBER(F424)),IF(SUM(D424:F424)=0,0,"Data"),"No Number")),"Head"))</f>
        <v>Data</v>
      </c>
    </row>
    <row r="425">
      <c r="B425">
        <f>IF(OR(    'BS-8'!B72=0,    'BS-8'!B72=""),"",   'BS-8'!B72)</f>
        <v>2206101</v>
      </c>
      <c r="C425" t="str">
        <f>IF(OR(    'BS-8'!B72=0,    'BS-8'!B72=""),"",   'BS-8'!C72)</f>
        <v xml:space="preserve">Membership &amp; Subscriptions-മെമ്പര്‍ഷിപ്/വരിസംഖ്യ </v>
      </c>
      <c r="D425">
        <f>IF(OR(    'BS-8'!B72=0,    'BS-8'!B72=""),"",   'BS-8'!D72)</f>
        <v>2000</v>
      </c>
      <c r="E425">
        <f>IF(OR(    'BS-8'!B72=0,    'BS-8'!B72=""),"",   'BS-8'!E72)</f>
        <v>3000</v>
      </c>
      <c r="F425">
        <f>IF(OR(    'BS-8'!B72=0,    'BS-8'!B72=""),"",   'BS-8'!F72)</f>
        <v>4000</v>
      </c>
      <c r="G425" t="str">
        <f>IF(B425="","No Number",IF(ISNUMBER(VALUE(MID(B425,5,2))),IF(LEN(B425)=3,"Total",IF(OR(LEFT(B425,3)="340",LEFT(B425,3)="350",ISNUMBER(F425)),IF(SUM(D425:F425)=0,0,"Data"),"No Number")),"Head"))</f>
        <v>Data</v>
      </c>
    </row>
    <row r="426">
      <c r="B426">
        <f>IF(OR(    'BS-8'!B73=0,    'BS-8'!B73=""),"",   'BS-8'!B73)</f>
        <v>2207001</v>
      </c>
      <c r="C426" t="str">
        <f>IF(OR(    'BS-8'!B73=0,    'BS-8'!B73=""),"",   'BS-8'!C73)</f>
        <v>Election Expenses-തെരഞ്ഞെടുപ്പ് ചെലവുകള്‍</v>
      </c>
      <c r="D426">
        <f>IF(OR(    'BS-8'!B73=0,    'BS-8'!B73=""),"",   'BS-8'!D73)</f>
        <v>0</v>
      </c>
      <c r="E426">
        <f>IF(OR(    'BS-8'!B73=0,    'BS-8'!B73=""),"",   'BS-8'!E73)</f>
        <v>131000</v>
      </c>
      <c r="F426">
        <f>IF(OR(    'BS-8'!B73=0,    'BS-8'!B73=""),"",   'BS-8'!F73)</f>
        <v>500000</v>
      </c>
      <c r="G426" t="str">
        <f>IF(B426="","No Number",IF(ISNUMBER(VALUE(MID(B426,5,2))),IF(LEN(B426)=3,"Total",IF(OR(LEFT(B426,3)="340",LEFT(B426,3)="350",ISNUMBER(F426)),IF(SUM(D426:F426)=0,0,"Data"),"No Number")),"Head"))</f>
        <v>Data</v>
      </c>
    </row>
    <row r="427">
      <c r="B427">
        <f>IF(OR(    'BS-8'!B74=0,    'BS-8'!B74=""),"",   'BS-8'!B74)</f>
        <v>2207101</v>
      </c>
      <c r="C427" t="str">
        <f>IF(OR(    'BS-8'!B74=0,    'BS-8'!B74=""),"",   'BS-8'!C74)</f>
        <v>Extra - ordinary Expenses-അസാധാരണ ചെലവുകള്‍</v>
      </c>
      <c r="D427">
        <f>IF(OR(    'BS-8'!B74=0,    'BS-8'!B74=""),"",   'BS-8'!D74)</f>
        <v>60010</v>
      </c>
      <c r="E427">
        <f>IF(OR(    'BS-8'!B74=0,    'BS-8'!B74=""),"",   'BS-8'!E74)</f>
        <v>80000</v>
      </c>
      <c r="F427">
        <f>IF(OR(    'BS-8'!B74=0,    'BS-8'!B74=""),"",   'BS-8'!F74)</f>
        <v>100000</v>
      </c>
      <c r="G427" t="str">
        <f>IF(B427="","No Number",IF(ISNUMBER(VALUE(MID(B427,5,2))),IF(LEN(B427)=3,"Total",IF(OR(LEFT(B427,3)="340",LEFT(B427,3)="350",ISNUMBER(F427)),IF(SUM(D427:F427)=0,0,"Data"),"No Number")),"Head"))</f>
        <v>Data</v>
      </c>
    </row>
    <row r="428">
      <c r="B428">
        <f>IF(OR(    'BS-8'!B75=0,    'BS-8'!B75=""),"",   'BS-8'!B75)</f>
        <v>2208001</v>
      </c>
      <c r="C428" t="str">
        <f>IF(OR(    'BS-8'!B75=0,    'BS-8'!B75=""),"",   'BS-8'!C75)</f>
        <v>Miscellaneous Administrative Expenses-മറ്റ് ഭരണ ചെലവുകള്‍</v>
      </c>
      <c r="D428">
        <f>IF(OR(    'BS-8'!B75=0,    'BS-8'!B75=""),"",   'BS-8'!D75)</f>
        <v>660437</v>
      </c>
      <c r="E428">
        <f>IF(OR(    'BS-8'!B75=0,    'BS-8'!B75=""),"",   'BS-8'!E75)</f>
        <v>800000</v>
      </c>
      <c r="F428">
        <f>IF(OR(    'BS-8'!B75=0,    'BS-8'!B75=""),"",   'BS-8'!F75)</f>
        <v>900000</v>
      </c>
      <c r="G428" t="str">
        <f>IF(B428="","No Number",IF(ISNUMBER(VALUE(MID(B428,5,2))),IF(LEN(B428)=3,"Total",IF(OR(LEFT(B428,3)="340",LEFT(B428,3)="350",ISNUMBER(F428)),IF(SUM(D428:F428)=0,0,"Data"),"No Number")),"Head"))</f>
        <v>Data</v>
      </c>
    </row>
    <row r="429">
      <c r="B429" t="str">
        <f>IF(OR(    'BS-8'!B76=0,    'BS-8'!B76=""),"",   'BS-8'!B76)</f>
        <v/>
      </c>
      <c r="C429" t="str">
        <f>IF(OR(    'BS-8'!B76=0,    'BS-8'!B76=""),"",   'BS-8'!C76)</f>
        <v/>
      </c>
      <c r="D429" t="str">
        <f>IF(OR(    'BS-8'!B76=0,    'BS-8'!B76=""),"",   'BS-8'!D76)</f>
        <v/>
      </c>
      <c r="E429" t="str">
        <f>IF(OR(    'BS-8'!B76=0,    'BS-8'!B76=""),"",   'BS-8'!E76)</f>
        <v/>
      </c>
      <c r="F429" t="str">
        <f>IF(OR(    'BS-8'!B76=0,    'BS-8'!B76=""),"",   'BS-8'!F76)</f>
        <v/>
      </c>
      <c r="G429" t="str">
        <f>IF(B429="","No Number",IF(ISNUMBER(VALUE(MID(B429,5,2))),IF(LEN(B429)=3,"Total",IF(OR(LEFT(B429,3)="340",LEFT(B429,3)="350",ISNUMBER(F429)),IF(SUM(D429:F429)=0,0,"Data"),"No Number")),"Head"))</f>
        <v>No Number</v>
      </c>
    </row>
    <row r="430">
      <c r="B430" t="str">
        <f>IF(OR(    'BS-8'!B77=0,    'BS-8'!B77=""),"",   'BS-8'!B77)</f>
        <v/>
      </c>
      <c r="C430" t="str">
        <f>IF(OR(    'BS-8'!B77=0,    'BS-8'!B77=""),"",   'BS-8'!C77)</f>
        <v/>
      </c>
      <c r="D430" t="str">
        <f>IF(OR(    'BS-8'!B77=0,    'BS-8'!B77=""),"",   'BS-8'!D77)</f>
        <v/>
      </c>
      <c r="E430" t="str">
        <f>IF(OR(    'BS-8'!B77=0,    'BS-8'!B77=""),"",   'BS-8'!E77)</f>
        <v/>
      </c>
      <c r="F430" t="str">
        <f>IF(OR(    'BS-8'!B77=0,    'BS-8'!B77=""),"",   'BS-8'!F77)</f>
        <v/>
      </c>
      <c r="G430" t="str">
        <f>IF(B430="","No Number",IF(ISNUMBER(VALUE(MID(B430,5,2))),IF(LEN(B430)=3,"Total",IF(OR(LEFT(B430,3)="340",LEFT(B430,3)="350",ISNUMBER(F430)),IF(SUM(D430:F430)=0,0,"Data"),"No Number")),"Head"))</f>
        <v>No Number</v>
      </c>
    </row>
    <row r="431">
      <c r="B431" t="str">
        <f>IF(OR(    'BS-8'!B78=0,    'BS-8'!B78=""),"",   'BS-8'!B78)</f>
        <v/>
      </c>
      <c r="C431" t="str">
        <f>IF(OR(    'BS-8'!B78=0,    'BS-8'!B78=""),"",   'BS-8'!C78)</f>
        <v/>
      </c>
      <c r="D431" t="str">
        <f>IF(OR(    'BS-8'!B78=0,    'BS-8'!B78=""),"",   'BS-8'!D78)</f>
        <v/>
      </c>
      <c r="E431" t="str">
        <f>IF(OR(    'BS-8'!B78=0,    'BS-8'!B78=""),"",   'BS-8'!E78)</f>
        <v/>
      </c>
      <c r="F431" t="str">
        <f>IF(OR(    'BS-8'!B78=0,    'BS-8'!B78=""),"",   'BS-8'!F78)</f>
        <v/>
      </c>
      <c r="G431" t="str">
        <f>IF(B431="","No Number",IF(ISNUMBER(VALUE(MID(B431,5,2))),IF(LEN(B431)=3,"Total",IF(OR(LEFT(B431,3)="340",LEFT(B431,3)="350",ISNUMBER(F431)),IF(SUM(D431:F431)=0,0,"Data"),"No Number")),"Head"))</f>
        <v>No Number</v>
      </c>
    </row>
    <row r="432">
      <c r="B432" t="str">
        <f>IF(OR(    'BS-8'!B79=0,    'BS-8'!B79=""),"",   'BS-8'!B79)</f>
        <v/>
      </c>
      <c r="C432" t="str">
        <f>IF(OR(    'BS-8'!B79=0,    'BS-8'!B79=""),"",   'BS-8'!C79)</f>
        <v/>
      </c>
      <c r="D432" t="str">
        <f>IF(OR(    'BS-8'!B79=0,    'BS-8'!B79=""),"",   'BS-8'!D79)</f>
        <v/>
      </c>
      <c r="E432" t="str">
        <f>IF(OR(    'BS-8'!B79=0,    'BS-8'!B79=""),"",   'BS-8'!E79)</f>
        <v/>
      </c>
      <c r="F432" t="str">
        <f>IF(OR(    'BS-8'!B79=0,    'BS-8'!B79=""),"",   'BS-8'!F79)</f>
        <v/>
      </c>
      <c r="G432" t="str">
        <f>IF(B432="","No Number",IF(ISNUMBER(VALUE(MID(B432,5,2))),IF(LEN(B432)=3,"Total",IF(OR(LEFT(B432,3)="340",LEFT(B432,3)="350",ISNUMBER(F432)),IF(SUM(D432:F432)=0,0,"Data"),"No Number")),"Head"))</f>
        <v>No Number</v>
      </c>
    </row>
    <row r="433">
      <c r="B433" t="str">
        <f>IF(OR(    'BS-8'!B80=0,    'BS-8'!B80=""),"",   'BS-8'!B80)</f>
        <v/>
      </c>
      <c r="C433" t="str">
        <f>IF(OR(    'BS-8'!B80=0,    'BS-8'!B80=""),"",   'BS-8'!C80)</f>
        <v/>
      </c>
      <c r="D433" t="str">
        <f>IF(OR(    'BS-8'!B80=0,    'BS-8'!B80=""),"",   'BS-8'!D80)</f>
        <v/>
      </c>
      <c r="E433" t="str">
        <f>IF(OR(    'BS-8'!B80=0,    'BS-8'!B80=""),"",   'BS-8'!E80)</f>
        <v/>
      </c>
      <c r="F433" t="str">
        <f>IF(OR(    'BS-8'!B80=0,    'BS-8'!B80=""),"",   'BS-8'!F80)</f>
        <v/>
      </c>
      <c r="G433" t="str">
        <f>IF(B433="","No Number",IF(ISNUMBER(VALUE(MID(B433,5,2))),IF(LEN(B433)=3,"Total",IF(OR(LEFT(B433,3)="340",LEFT(B433,3)="350",ISNUMBER(F433)),IF(SUM(D433:F433)=0,0,"Data"),"No Number")),"Head"))</f>
        <v>No Number</v>
      </c>
    </row>
    <row r="434">
      <c r="B434" t="str">
        <f>IF(OR(    'BS-8'!B81=0,    'BS-8'!B81=""),"",   'BS-8'!B81)</f>
        <v/>
      </c>
      <c r="C434" t="str">
        <f>IF(OR(    'BS-8'!B81=0,    'BS-8'!B81=""),"",   'BS-8'!C81)</f>
        <v/>
      </c>
      <c r="D434" t="str">
        <f>IF(OR(    'BS-8'!B81=0,    'BS-8'!B81=""),"",   'BS-8'!D81)</f>
        <v/>
      </c>
      <c r="E434" t="str">
        <f>IF(OR(    'BS-8'!B81=0,    'BS-8'!B81=""),"",   'BS-8'!E81)</f>
        <v/>
      </c>
      <c r="F434" t="str">
        <f>IF(OR(    'BS-8'!B81=0,    'BS-8'!B81=""),"",   'BS-8'!F81)</f>
        <v/>
      </c>
      <c r="G434" t="str">
        <f>IF(B434="","No Number",IF(ISNUMBER(VALUE(MID(B434,5,2))),IF(LEN(B434)=3,"Total",IF(OR(LEFT(B434,3)="340",LEFT(B434,3)="350",ISNUMBER(F434)),IF(SUM(D434:F434)=0,0,"Data"),"No Number")),"Head"))</f>
        <v>No Number</v>
      </c>
    </row>
    <row r="435">
      <c r="B435" t="str">
        <f>IF(OR(    'BS-8'!B82=0,    'BS-8'!B82=""),"",   'BS-8'!B82)</f>
        <v/>
      </c>
      <c r="C435" t="str">
        <f>IF(OR(    'BS-8'!B82=0,    'BS-8'!B82=""),"",   'BS-8'!C82)</f>
        <v/>
      </c>
      <c r="D435" t="str">
        <f>IF(OR(    'BS-8'!B82=0,    'BS-8'!B82=""),"",   'BS-8'!D82)</f>
        <v/>
      </c>
      <c r="E435" t="str">
        <f>IF(OR(    'BS-8'!B82=0,    'BS-8'!B82=""),"",   'BS-8'!E82)</f>
        <v/>
      </c>
      <c r="F435" t="str">
        <f>IF(OR(    'BS-8'!B82=0,    'BS-8'!B82=""),"",   'BS-8'!F82)</f>
        <v/>
      </c>
      <c r="G435" t="str">
        <f>IF(B435="","No Number",IF(ISNUMBER(VALUE(MID(B435,5,2))),IF(LEN(B435)=3,"Total",IF(OR(LEFT(B435,3)="340",LEFT(B435,3)="350",ISNUMBER(F435)),IF(SUM(D435:F435)=0,0,"Data"),"No Number")),"Head"))</f>
        <v>No Number</v>
      </c>
    </row>
    <row r="436">
      <c r="B436" t="str">
        <f>IF(OR(    'BS-8'!B83=0,    'BS-8'!B83=""),"",   'BS-8'!B83)</f>
        <v/>
      </c>
      <c r="C436" t="str">
        <f>IF(OR(    'BS-8'!B83=0,    'BS-8'!B83=""),"",   'BS-8'!C83)</f>
        <v/>
      </c>
      <c r="D436" t="str">
        <f>IF(OR(    'BS-8'!B83=0,    'BS-8'!B83=""),"",   'BS-8'!D83)</f>
        <v/>
      </c>
      <c r="E436" t="str">
        <f>IF(OR(    'BS-8'!B83=0,    'BS-8'!B83=""),"",   'BS-8'!E83)</f>
        <v/>
      </c>
      <c r="F436" t="str">
        <f>IF(OR(    'BS-8'!B83=0,    'BS-8'!B83=""),"",   'BS-8'!F83)</f>
        <v/>
      </c>
      <c r="G436" t="str">
        <f>IF(B436="","No Number",IF(ISNUMBER(VALUE(MID(B436,5,2))),IF(LEN(B436)=3,"Total",IF(OR(LEFT(B436,3)="340",LEFT(B436,3)="350",ISNUMBER(F436)),IF(SUM(D436:F436)=0,0,"Data"),"No Number")),"Head"))</f>
        <v>No Number</v>
      </c>
    </row>
    <row r="437">
      <c r="B437" t="str">
        <f>IF(OR(    'BS-8'!B84=0,    'BS-8'!B84=""),"",   'BS-8'!B84)</f>
        <v/>
      </c>
      <c r="C437" t="str">
        <f>IF(OR(    'BS-8'!B84=0,    'BS-8'!B84=""),"",   'BS-8'!C84)</f>
        <v/>
      </c>
      <c r="D437" t="str">
        <f>IF(OR(    'BS-8'!B84=0,    'BS-8'!B84=""),"",   'BS-8'!D84)</f>
        <v/>
      </c>
      <c r="E437" t="str">
        <f>IF(OR(    'BS-8'!B84=0,    'BS-8'!B84=""),"",   'BS-8'!E84)</f>
        <v/>
      </c>
      <c r="F437" t="str">
        <f>IF(OR(    'BS-8'!B84=0,    'BS-8'!B84=""),"",   'BS-8'!F84)</f>
        <v/>
      </c>
      <c r="G437" t="str">
        <f>IF(B437="","No Number",IF(ISNUMBER(VALUE(MID(B437,5,2))),IF(LEN(B437)=3,"Total",IF(OR(LEFT(B437,3)="340",LEFT(B437,3)="350",ISNUMBER(F437)),IF(SUM(D437:F437)=0,0,"Data"),"No Number")),"Head"))</f>
        <v>No Number</v>
      </c>
    </row>
    <row r="438">
      <c r="B438" t="str">
        <f>IF(OR(    'BS-8'!B85=0,    'BS-8'!B85=""),"",   'BS-8'!B85)</f>
        <v/>
      </c>
      <c r="C438" t="str">
        <f>IF(OR(    'BS-8'!B85=0,    'BS-8'!B85=""),"",   'BS-8'!C85)</f>
        <v/>
      </c>
      <c r="D438" t="str">
        <f>IF(OR(    'BS-8'!B85=0,    'BS-8'!B85=""),"",   'BS-8'!D85)</f>
        <v/>
      </c>
      <c r="E438" t="str">
        <f>IF(OR(    'BS-8'!B85=0,    'BS-8'!B85=""),"",   'BS-8'!E85)</f>
        <v/>
      </c>
      <c r="F438" t="str">
        <f>IF(OR(    'BS-8'!B85=0,    'BS-8'!B85=""),"",   'BS-8'!F85)</f>
        <v/>
      </c>
      <c r="G438" t="str">
        <f>IF(B438="","No Number",IF(ISNUMBER(VALUE(MID(B438,5,2))),IF(LEN(B438)=3,"Total",IF(OR(LEFT(B438,3)="340",LEFT(B438,3)="350",ISNUMBER(F438)),IF(SUM(D438:F438)=0,0,"Data"),"No Number")),"Head"))</f>
        <v>No Number</v>
      </c>
    </row>
    <row r="439">
      <c r="B439" t="str">
        <f>IF(OR(    'BS-8'!B86=0,    'BS-8'!B86=""),"",   'BS-8'!B86)</f>
        <v/>
      </c>
      <c r="C439" t="str">
        <f>IF(OR(    'BS-8'!B86=0,    'BS-8'!B86=""),"",   'BS-8'!C86)</f>
        <v/>
      </c>
      <c r="D439" t="str">
        <f>IF(OR(    'BS-8'!B86=0,    'BS-8'!B86=""),"",   'BS-8'!D86)</f>
        <v/>
      </c>
      <c r="E439" t="str">
        <f>IF(OR(    'BS-8'!B86=0,    'BS-8'!B86=""),"",   'BS-8'!E86)</f>
        <v/>
      </c>
      <c r="F439" t="str">
        <f>IF(OR(    'BS-8'!B86=0,    'BS-8'!B86=""),"",   'BS-8'!F86)</f>
        <v/>
      </c>
      <c r="G439" t="str">
        <f>IF(B439="","No Number",IF(ISNUMBER(VALUE(MID(B439,5,2))),IF(LEN(B439)=3,"Total",IF(OR(LEFT(B439,3)="340",LEFT(B439,3)="350",ISNUMBER(F439)),IF(SUM(D439:F439)=0,0,"Data"),"No Number")),"Head"))</f>
        <v>No Number</v>
      </c>
    </row>
    <row r="440">
      <c r="B440" t="str">
        <f>IF(OR(    'BS-8'!B87=0,    'BS-8'!B87=""),"",   'BS-8'!B87)</f>
        <v/>
      </c>
      <c r="C440" t="str">
        <f>IF(OR(    'BS-8'!B87=0,    'BS-8'!B87=""),"",   'BS-8'!C87)</f>
        <v/>
      </c>
      <c r="D440" t="str">
        <f>IF(OR(    'BS-8'!B87=0,    'BS-8'!B87=""),"",   'BS-8'!D87)</f>
        <v/>
      </c>
      <c r="E440" t="str">
        <f>IF(OR(    'BS-8'!B87=0,    'BS-8'!B87=""),"",   'BS-8'!E87)</f>
        <v/>
      </c>
      <c r="F440" t="str">
        <f>IF(OR(    'BS-8'!B87=0,    'BS-8'!B87=""),"",   'BS-8'!F87)</f>
        <v/>
      </c>
      <c r="G440" t="str">
        <f>IF(B440="","No Number",IF(ISNUMBER(VALUE(MID(B440,5,2))),IF(LEN(B440)=3,"Total",IF(OR(LEFT(B440,3)="340",LEFT(B440,3)="350",ISNUMBER(F440)),IF(SUM(D440:F440)=0,0,"Data"),"No Number")),"Head"))</f>
        <v>No Number</v>
      </c>
    </row>
    <row r="441">
      <c r="B441" t="str">
        <f>IF(OR(    'BS-8'!B88=0,    'BS-8'!B88=""),"",   'BS-8'!B88)</f>
        <v/>
      </c>
      <c r="C441" t="str">
        <f>IF(OR(    'BS-8'!B88=0,    'BS-8'!B88=""),"",   'BS-8'!C88)</f>
        <v/>
      </c>
      <c r="D441" t="str">
        <f>IF(OR(    'BS-8'!B88=0,    'BS-8'!B88=""),"",   'BS-8'!D88)</f>
        <v/>
      </c>
      <c r="E441" t="str">
        <f>IF(OR(    'BS-8'!B88=0,    'BS-8'!B88=""),"",   'BS-8'!E88)</f>
        <v/>
      </c>
      <c r="F441" t="str">
        <f>IF(OR(    'BS-8'!B88=0,    'BS-8'!B88=""),"",   'BS-8'!F88)</f>
        <v/>
      </c>
      <c r="G441" t="str">
        <f>IF(B441="","No Number",IF(ISNUMBER(VALUE(MID(B441,5,2))),IF(LEN(B441)=3,"Total",IF(OR(LEFT(B441,3)="340",LEFT(B441,3)="350",ISNUMBER(F441)),IF(SUM(D441:F441)=0,0,"Data"),"No Number")),"Head"))</f>
        <v>No Number</v>
      </c>
    </row>
    <row r="442">
      <c r="B442" t="str">
        <f>IF(OR(    'BS-8'!B89=0,    'BS-8'!B89=""),"",   'BS-8'!B89)</f>
        <v/>
      </c>
      <c r="C442" t="str">
        <f>IF(OR(    'BS-8'!B89=0,    'BS-8'!B89=""),"",   'BS-8'!C89)</f>
        <v/>
      </c>
      <c r="D442" t="str">
        <f>IF(OR(    'BS-8'!B89=0,    'BS-8'!B89=""),"",   'BS-8'!D89)</f>
        <v/>
      </c>
      <c r="E442" t="str">
        <f>IF(OR(    'BS-8'!B89=0,    'BS-8'!B89=""),"",   'BS-8'!E89)</f>
        <v/>
      </c>
      <c r="F442" t="str">
        <f>IF(OR(    'BS-8'!B89=0,    'BS-8'!B89=""),"",   'BS-8'!F89)</f>
        <v/>
      </c>
      <c r="G442" t="str">
        <f>IF(B442="","No Number",IF(ISNUMBER(VALUE(MID(B442,5,2))),IF(LEN(B442)=3,"Total",IF(OR(LEFT(B442,3)="340",LEFT(B442,3)="350",ISNUMBER(F442)),IF(SUM(D442:F442)=0,0,"Data"),"No Number")),"Head"))</f>
        <v>No Number</v>
      </c>
    </row>
    <row r="443">
      <c r="B443" t="str">
        <f>IF(OR(    'BS-8'!B90=0,    'BS-8'!B90=""),"",   'BS-8'!B90)</f>
        <v/>
      </c>
      <c r="C443" t="str">
        <f>IF(OR(    'BS-8'!B90=0,    'BS-8'!B90=""),"",   'BS-8'!C90)</f>
        <v/>
      </c>
      <c r="D443" t="str">
        <f>IF(OR(    'BS-8'!B90=0,    'BS-8'!B90=""),"",   'BS-8'!D90)</f>
        <v/>
      </c>
      <c r="E443" t="str">
        <f>IF(OR(    'BS-8'!B90=0,    'BS-8'!B90=""),"",   'BS-8'!E90)</f>
        <v/>
      </c>
      <c r="F443" t="str">
        <f>IF(OR(    'BS-8'!B90=0,    'BS-8'!B90=""),"",   'BS-8'!F90)</f>
        <v/>
      </c>
      <c r="G443" t="str">
        <f>IF(B443="","No Number",IF(ISNUMBER(VALUE(MID(B443,5,2))),IF(LEN(B443)=3,"Total",IF(OR(LEFT(B443,3)="340",LEFT(B443,3)="350",ISNUMBER(F443)),IF(SUM(D443:F443)=0,0,"Data"),"No Number")),"Head"))</f>
        <v>No Number</v>
      </c>
    </row>
    <row r="444">
      <c r="B444" t="str">
        <f>IF(OR(    'BS-8'!B91=0,    'BS-8'!B91=""),"",   'BS-8'!B91)</f>
        <v/>
      </c>
      <c r="C444" t="str">
        <f>IF(OR(    'BS-8'!B91=0,    'BS-8'!B91=""),"",   'BS-8'!C91)</f>
        <v/>
      </c>
      <c r="D444" t="str">
        <f>IF(OR(    'BS-8'!B91=0,    'BS-8'!B91=""),"",   'BS-8'!D91)</f>
        <v/>
      </c>
      <c r="E444" t="str">
        <f>IF(OR(    'BS-8'!B91=0,    'BS-8'!B91=""),"",   'BS-8'!E91)</f>
        <v/>
      </c>
      <c r="F444" t="str">
        <f>IF(OR(    'BS-8'!B91=0,    'BS-8'!B91=""),"",   'BS-8'!F91)</f>
        <v/>
      </c>
      <c r="G444" t="str">
        <f>IF(B444="","No Number",IF(ISNUMBER(VALUE(MID(B444,5,2))),IF(LEN(B444)=3,"Total",IF(OR(LEFT(B444,3)="340",LEFT(B444,3)="350",ISNUMBER(F444)),IF(SUM(D444:F444)=0,0,"Data"),"No Number")),"Head"))</f>
        <v>No Number</v>
      </c>
    </row>
    <row r="445">
      <c r="B445" t="str">
        <f>IF(OR(    'BS-8'!B92=0,    'BS-8'!B92=""),"",   'BS-8'!B92)</f>
        <v/>
      </c>
      <c r="C445" t="str">
        <f>IF(OR(    'BS-8'!B92=0,    'BS-8'!B92=""),"",   'BS-8'!C92)</f>
        <v/>
      </c>
      <c r="D445" t="str">
        <f>IF(OR(    'BS-8'!B92=0,    'BS-8'!B92=""),"",   'BS-8'!D92)</f>
        <v/>
      </c>
      <c r="E445" t="str">
        <f>IF(OR(    'BS-8'!B92=0,    'BS-8'!B92=""),"",   'BS-8'!E92)</f>
        <v/>
      </c>
      <c r="F445" t="str">
        <f>IF(OR(    'BS-8'!B92=0,    'BS-8'!B92=""),"",   'BS-8'!F92)</f>
        <v/>
      </c>
      <c r="G445" t="str">
        <f>IF(B445="","No Number",IF(ISNUMBER(VALUE(MID(B445,5,2))),IF(LEN(B445)=3,"Total",IF(OR(LEFT(B445,3)="340",LEFT(B445,3)="350",ISNUMBER(F445)),IF(SUM(D445:F445)=0,0,"Data"),"No Number")),"Head"))</f>
        <v>No Number</v>
      </c>
    </row>
    <row r="446">
      <c r="B446" t="str">
        <f>IF(OR(    'BS-8'!B93=0,    'BS-8'!B93=""),"",   'BS-8'!B93)</f>
        <v/>
      </c>
      <c r="C446" t="str">
        <f>IF(OR(    'BS-8'!B93=0,    'BS-8'!B93=""),"",   'BS-8'!C93)</f>
        <v/>
      </c>
      <c r="D446" t="str">
        <f>IF(OR(    'BS-8'!B93=0,    'BS-8'!B93=""),"",   'BS-8'!D93)</f>
        <v/>
      </c>
      <c r="E446" t="str">
        <f>IF(OR(    'BS-8'!B93=0,    'BS-8'!B93=""),"",   'BS-8'!E93)</f>
        <v/>
      </c>
      <c r="F446" t="str">
        <f>IF(OR(    'BS-8'!B93=0,    'BS-8'!B93=""),"",   'BS-8'!F93)</f>
        <v/>
      </c>
      <c r="G446" t="str">
        <f>IF(B446="","No Number",IF(ISNUMBER(VALUE(MID(B446,5,2))),IF(LEN(B446)=3,"Total",IF(OR(LEFT(B446,3)="340",LEFT(B446,3)="350",ISNUMBER(F446)),IF(SUM(D446:F446)=0,0,"Data"),"No Number")),"Head"))</f>
        <v>No Number</v>
      </c>
    </row>
    <row r="447">
      <c r="B447" t="str">
        <f>IF(OR(    'BS-8'!B94=0,    'BS-8'!B94=""),"",   'BS-8'!B94)</f>
        <v/>
      </c>
      <c r="C447" t="str">
        <f>IF(OR(    'BS-8'!B94=0,    'BS-8'!B94=""),"",   'BS-8'!C94)</f>
        <v/>
      </c>
      <c r="D447" t="str">
        <f>IF(OR(    'BS-8'!B94=0,    'BS-8'!B94=""),"",   'BS-8'!D94)</f>
        <v/>
      </c>
      <c r="E447" t="str">
        <f>IF(OR(    'BS-8'!B94=0,    'BS-8'!B94=""),"",   'BS-8'!E94)</f>
        <v/>
      </c>
      <c r="F447" t="str">
        <f>IF(OR(    'BS-8'!B94=0,    'BS-8'!B94=""),"",   'BS-8'!F94)</f>
        <v/>
      </c>
      <c r="G447" t="str">
        <f>IF(B447="","No Number",IF(ISNUMBER(VALUE(MID(B447,5,2))),IF(LEN(B447)=3,"Total",IF(OR(LEFT(B447,3)="340",LEFT(B447,3)="350",ISNUMBER(F447)),IF(SUM(D447:F447)=0,0,"Data"),"No Number")),"Head"))</f>
        <v>No Number</v>
      </c>
    </row>
    <row r="448">
      <c r="B448" t="str">
        <f>IF(OR(    'BS-8'!B95=0,    'BS-8'!B95=""),"",   'BS-8'!B95)</f>
        <v/>
      </c>
      <c r="C448" t="str">
        <f>IF(OR(    'BS-8'!B95=0,    'BS-8'!B95=""),"",   'BS-8'!C95)</f>
        <v/>
      </c>
      <c r="D448" t="str">
        <f>IF(OR(    'BS-8'!B95=0,    'BS-8'!B95=""),"",   'BS-8'!D95)</f>
        <v/>
      </c>
      <c r="E448" t="str">
        <f>IF(OR(    'BS-8'!B95=0,    'BS-8'!B95=""),"",   'BS-8'!E95)</f>
        <v/>
      </c>
      <c r="F448" t="str">
        <f>IF(OR(    'BS-8'!B95=0,    'BS-8'!B95=""),"",   'BS-8'!F95)</f>
        <v/>
      </c>
      <c r="G448" t="str">
        <f>IF(B448="","No Number",IF(ISNUMBER(VALUE(MID(B448,5,2))),IF(LEN(B448)=3,"Total",IF(OR(LEFT(B448,3)="340",LEFT(B448,3)="350",ISNUMBER(F448)),IF(SUM(D448:F448)=0,0,"Data"),"No Number")),"Head"))</f>
        <v>No Number</v>
      </c>
    </row>
    <row r="449">
      <c r="B449" t="str">
        <f>IF(OR(    'BS-8'!B96=0,    'BS-8'!B96=""),"",   'BS-8'!B96)</f>
        <v/>
      </c>
      <c r="C449" t="str">
        <f>IF(OR(    'BS-8'!B96=0,    'BS-8'!B96=""),"",   'BS-8'!C96)</f>
        <v/>
      </c>
      <c r="D449" t="str">
        <f>IF(OR(    'BS-8'!B96=0,    'BS-8'!B96=""),"",   'BS-8'!D96)</f>
        <v/>
      </c>
      <c r="E449" t="str">
        <f>IF(OR(    'BS-8'!B96=0,    'BS-8'!B96=""),"",   'BS-8'!E96)</f>
        <v/>
      </c>
      <c r="F449" t="str">
        <f>IF(OR(    'BS-8'!B96=0,    'BS-8'!B96=""),"",   'BS-8'!F96)</f>
        <v/>
      </c>
      <c r="G449" t="str">
        <f>IF(B449="","No Number",IF(ISNUMBER(VALUE(MID(B449,5,2))),IF(LEN(B449)=3,"Total",IF(OR(LEFT(B449,3)="340",LEFT(B449,3)="350",ISNUMBER(F449)),IF(SUM(D449:F449)=0,0,"Data"),"No Number")),"Head"))</f>
        <v>No Number</v>
      </c>
    </row>
    <row r="450">
      <c r="B450" t="str">
        <f>IF(OR(    'BS-8'!B97=0,    'BS-8'!B97=""),"",   'BS-8'!B97)</f>
        <v/>
      </c>
      <c r="C450" t="str">
        <f>IF(OR(    'BS-8'!B97=0,    'BS-8'!B97=""),"",   'BS-8'!C97)</f>
        <v/>
      </c>
      <c r="D450" t="str">
        <f>IF(OR(    'BS-8'!B97=0,    'BS-8'!B97=""),"",   'BS-8'!D97)</f>
        <v/>
      </c>
      <c r="E450" t="str">
        <f>IF(OR(    'BS-8'!B97=0,    'BS-8'!B97=""),"",   'BS-8'!E97)</f>
        <v/>
      </c>
      <c r="F450" t="str">
        <f>IF(OR(    'BS-8'!B97=0,    'BS-8'!B97=""),"",   'BS-8'!F97)</f>
        <v/>
      </c>
      <c r="G450" t="str">
        <f>IF(B450="","No Number",IF(ISNUMBER(VALUE(MID(B450,5,2))),IF(LEN(B450)=3,"Total",IF(OR(LEFT(B450,3)="340",LEFT(B450,3)="350",ISNUMBER(F450)),IF(SUM(D450:F450)=0,0,"Data"),"No Number")),"Head"))</f>
        <v>No Number</v>
      </c>
    </row>
    <row r="451">
      <c r="B451">
        <f>IF(OR(    'BS-8'!B98=0,    'BS-8'!B98=""),"",   'BS-8'!B98)</f>
        <v>220</v>
      </c>
      <c r="C451" t="str">
        <f>IF(OR(    'BS-8'!B98=0,    'BS-8'!B98=""),"",   'BS-8'!C98)</f>
        <v>Total-Administrative Expenses-ഭരണ ചെലവുകള്‍-ആകെ</v>
      </c>
      <c r="D451" t="e">
        <f>SUBTOTAL(9,D413:D450)</f>
        <v>#REF!</v>
      </c>
      <c r="E451">
        <f>SUBTOTAL(9,E413:E450)</f>
        <v>2079000</v>
      </c>
      <c r="F451">
        <f>SUBTOTAL(9,F413:F450)</f>
        <v>2789000</v>
      </c>
      <c r="G451" t="str">
        <f>IF(B451="","No Number",IF(ISNUMBER(VALUE(MID(B451,5,2))),IF(LEN(B451)=3,"Total",IF(OR(LEFT(B451,3)="340",LEFT(B451,3)="350",ISNUMBER(F451)),IF(SUM(D451:F451)=0,0,"Data"),"No Number")),"Head"))</f>
        <v>Head</v>
      </c>
    </row>
    <row r="452" xml:space="preserve">
      <c r="B452" t="str">
        <v>BS-8 PARTICULARS</v>
      </c>
      <c r="D452" t="str">
        <f>D32</f>
        <v>Actuals for the year 2023-2024(യഥാര്‍ത്ഥ കണക്ക് 2023-2024)</v>
      </c>
      <c r="E452" t="str">
        <f>E32</f>
        <v>Budget  for the  year (including all revisions) 2024-2025  (പരിഷ്കരിച്ച ബജറ്റ്  2024-2025)</v>
      </c>
      <c r="F452" t="str" xml:space="preserve">
        <f>F32</f>
        <v xml:space="preserve">Budget for the Year2025-2026
 (ബജറ്റ്-2025-2026)</v>
      </c>
      <c r="G452" t="str">
        <f>IF(B452="","No Number",IF(ISNUMBER(VALUE(MID(B452,5,2))),IF(LEN(B452)=3,"Total",IF(OR(LEFT(B452,3)="340",LEFT(B452,3)="350",ISNUMBER(F452)),IF(SUM(D452:F452)=0,0,"Data"),"No Number")),"Head"))</f>
        <v>Head</v>
      </c>
    </row>
    <row r="453">
      <c r="B453" t="str">
        <f>'BS-8'!B99</f>
        <v xml:space="preserve">230 - Operations &amp; Maintenance-സംരക്ഷണവും  നടത്തിപ്പും </v>
      </c>
      <c r="G453" t="str">
        <f>IF(B453="","No Number",IF(ISNUMBER(VALUE(MID(B453,5,2))),IF(LEN(B453)=3,"Total",IF(OR(LEFT(B453,3)="340",LEFT(B453,3)="350",ISNUMBER(F453)),IF(SUM(D453:F453)=0,0,"Data"),"No Number")),"Head"))</f>
        <v>Head</v>
      </c>
    </row>
    <row r="454">
      <c r="B454">
        <f>IF(OR(    'BS-8'!B100=0,    'BS-8'!B100=""),"",   'BS-8'!B100)</f>
        <v>2301001</v>
      </c>
      <c r="C454" t="str">
        <f>IF(OR(    'BS-8'!B100=0,    'BS-8'!B100=""),"",   'BS-8'!C100)</f>
        <v>Power-വൈദ്യുതി/ഊര്‍ജം</v>
      </c>
      <c r="D454">
        <f>IF(OR(    'BS-8'!B100=0,    'BS-8'!B100=""),"",   'BS-8'!D100)</f>
        <v>392658</v>
      </c>
      <c r="E454">
        <f>IF(OR(    'BS-8'!B100=0,    'BS-8'!B100=""),"",   'BS-8'!E100)</f>
        <v>700000</v>
      </c>
      <c r="F454">
        <f>IF(OR(    'BS-8'!B100=0,    'BS-8'!B100=""),"",   'BS-8'!F100)</f>
        <v>750000</v>
      </c>
      <c r="G454" t="str">
        <f>IF(B454="","No Number",IF(ISNUMBER(VALUE(MID(B454,5,2))),IF(LEN(B454)=3,"Total",IF(OR(LEFT(B454,3)="340",LEFT(B454,3)="350",ISNUMBER(F454)),IF(SUM(D454:F454)=0,0,"Data"),"No Number")),"Head"))</f>
        <v>Data</v>
      </c>
    </row>
    <row r="455">
      <c r="B455">
        <f>IF(OR(    'BS-8'!B101=0,    'BS-8'!B101=""),"",   'BS-8'!B101)</f>
        <v>2301002</v>
      </c>
      <c r="C455" t="str">
        <f>IF(OR(    'BS-8'!B101=0,    'BS-8'!B101=""),"",   'BS-8'!C101)</f>
        <v>Diesel, Petrol, Gas &amp; Lubricants- ഡീസല്‍ പെട്രോള്‍ , ഓയില്‍ , ലൂബ്രിക്കന്‍റ്</v>
      </c>
      <c r="D455">
        <f>IF(OR(    'BS-8'!B101=0,    'BS-8'!B101=""),"",   'BS-8'!D101)</f>
        <v>137502</v>
      </c>
      <c r="E455">
        <f>IF(OR(    'BS-8'!B101=0,    'BS-8'!B101=""),"",   'BS-8'!E101)</f>
        <v>180000</v>
      </c>
      <c r="F455">
        <f>IF(OR(    'BS-8'!B101=0,    'BS-8'!B101=""),"",   'BS-8'!F101)</f>
        <v>225000</v>
      </c>
      <c r="G455" t="str">
        <f>IF(B455="","No Number",IF(ISNUMBER(VALUE(MID(B455,5,2))),IF(LEN(B455)=3,"Total",IF(OR(LEFT(B455,3)="340",LEFT(B455,3)="350",ISNUMBER(F455)),IF(SUM(D455:F455)=0,0,"Data"),"No Number")),"Head"))</f>
        <v>Data</v>
      </c>
    </row>
    <row r="456">
      <c r="B456">
        <f>IF(OR(    'BS-8'!B102=0,    'BS-8'!B102=""),"",   'BS-8'!B102)</f>
        <v>2301101</v>
      </c>
      <c r="C456" t="str">
        <f>IF(OR(    'BS-8'!B102=0,    'BS-8'!B102=""),"",   'BS-8'!C102)</f>
        <v>Water Charges for Drinking Water Schemes-വാട്ടര്‍ ചാര്‍ജ്</v>
      </c>
      <c r="D456">
        <f>IF(OR(    'BS-8'!B102=0,    'BS-8'!B102=""),"",   'BS-8'!D102)</f>
        <v>43680</v>
      </c>
      <c r="E456">
        <f>IF(OR(    'BS-8'!B102=0,    'BS-8'!B102=""),"",   'BS-8'!E102)</f>
        <v>45000</v>
      </c>
      <c r="F456">
        <f>IF(OR(    'BS-8'!B102=0,    'BS-8'!B102=""),"",   'BS-8'!F102)</f>
        <v>50000</v>
      </c>
      <c r="G456" t="str">
        <f>IF(B456="","No Number",IF(ISNUMBER(VALUE(MID(B456,5,2))),IF(LEN(B456)=3,"Total",IF(OR(LEFT(B456,3)="340",LEFT(B456,3)="350",ISNUMBER(F456)),IF(SUM(D456:F456)=0,0,"Data"),"No Number")),"Head"))</f>
        <v>Data</v>
      </c>
    </row>
    <row r="457">
      <c r="B457">
        <f>IF(OR(    'BS-8'!B103=0,    'BS-8'!B103=""),"",   'BS-8'!B103)</f>
        <v>2302001</v>
      </c>
      <c r="C457" t="str">
        <f>IF(OR(    'BS-8'!B103=0,    'BS-8'!B103=""),"",   'BS-8'!C103)</f>
        <v>Bulk Purchases</v>
      </c>
      <c r="D457">
        <f>IF(OR(    'BS-8'!B103=0,    'BS-8'!B103=""),"",   'BS-8'!D103)</f>
        <v>0</v>
      </c>
      <c r="E457">
        <f>IF(OR(    'BS-8'!B103=0,    'BS-8'!B103=""),"",   'BS-8'!E103)</f>
        <v>0</v>
      </c>
      <c r="F457">
        <f>IF(OR(    'BS-8'!B103=0,    'BS-8'!B103=""),"",   'BS-8'!F103)</f>
        <v>0</v>
      </c>
      <c r="G457">
        <f>IF(B457="","No Number",IF(ISNUMBER(VALUE(MID(B457,5,2))),IF(LEN(B457)=3,"Total",IF(OR(LEFT(B457,3)="340",LEFT(B457,3)="350",ISNUMBER(F457)),IF(SUM(D457:F457)=0,0,"Data"),"No Number")),"Head"))</f>
        <v>0</v>
      </c>
    </row>
    <row r="458">
      <c r="B458">
        <f>IF(OR(    'BS-8'!B104=0,    'BS-8'!B104=""),"",   'BS-8'!B104)</f>
        <v>2303001</v>
      </c>
      <c r="C458" t="str">
        <f>IF(OR(    'BS-8'!B104=0,    'BS-8'!B104=""),"",   'BS-8'!C104)</f>
        <v>Consumption of Stores</v>
      </c>
      <c r="D458">
        <f>IF(OR(    'BS-8'!B104=0,    'BS-8'!B104=""),"",   'BS-8'!D104)</f>
        <v>0</v>
      </c>
      <c r="E458">
        <f>IF(OR(    'BS-8'!B104=0,    'BS-8'!B104=""),"",   'BS-8'!E104)</f>
        <v>0</v>
      </c>
      <c r="F458">
        <f>IF(OR(    'BS-8'!B104=0,    'BS-8'!B104=""),"",   'BS-8'!F104)</f>
        <v>5000</v>
      </c>
      <c r="G458" t="str">
        <f>IF(B458="","No Number",IF(ISNUMBER(VALUE(MID(B458,5,2))),IF(LEN(B458)=3,"Total",IF(OR(LEFT(B458,3)="340",LEFT(B458,3)="350",ISNUMBER(F458)),IF(SUM(D458:F458)=0,0,"Data"),"No Number")),"Head"))</f>
        <v>Data</v>
      </c>
    </row>
    <row r="459">
      <c r="B459">
        <f>IF(OR(    'BS-8'!B105=0,    'BS-8'!B105=""),"",   'BS-8'!B105)</f>
        <v>2304001</v>
      </c>
      <c r="C459" t="str">
        <f>IF(OR(    'BS-8'!B105=0,    'BS-8'!B105=""),"",   'BS-8'!C105)</f>
        <v>Hire Charges-വാടക</v>
      </c>
      <c r="D459">
        <f>IF(OR(    'BS-8'!B105=0,    'BS-8'!B105=""),"",   'BS-8'!D105)</f>
        <v>22418</v>
      </c>
      <c r="E459">
        <f>IF(OR(    'BS-8'!B105=0,    'BS-8'!B105=""),"",   'BS-8'!E105)</f>
        <v>125000</v>
      </c>
      <c r="F459">
        <f>IF(OR(    'BS-8'!B105=0,    'BS-8'!B105=""),"",   'BS-8'!F105)</f>
        <v>150000</v>
      </c>
      <c r="G459" t="str">
        <f>IF(B459="","No Number",IF(ISNUMBER(VALUE(MID(B459,5,2))),IF(LEN(B459)=3,"Total",IF(OR(LEFT(B459,3)="340",LEFT(B459,3)="350",ISNUMBER(F459)),IF(SUM(D459:F459)=0,0,"Data"),"No Number")),"Head"))</f>
        <v>Data</v>
      </c>
    </row>
    <row r="460">
      <c r="B460">
        <f>IF(OR(    'BS-8'!B106=0,    'BS-8'!B106=""),"",   'BS-8'!B106)</f>
        <v>2305001</v>
      </c>
      <c r="C460" t="str">
        <f>IF(OR(    'BS-8'!B106=0,    'BS-8'!B106=""),"",   'BS-8'!C106)</f>
        <v>Repairs &amp; Maintenance - Infrastructure Assets - Buildings-സംരക്ഷണവും അറ്റകുറ്റപ്പണികളും-പൊതു കെട്ടിടങ്ങള്‍</v>
      </c>
      <c r="D460">
        <f>IF(OR(    'BS-8'!B106=0,    'BS-8'!B106=""),"",   'BS-8'!D106)</f>
        <v>37018</v>
      </c>
      <c r="E460">
        <f>IF(OR(    'BS-8'!B106=0,    'BS-8'!B106=""),"",   'BS-8'!E106)</f>
        <v>40000</v>
      </c>
      <c r="F460">
        <f>IF(OR(    'BS-8'!B106=0,    'BS-8'!B106=""),"",   'BS-8'!F106)</f>
        <v>40000</v>
      </c>
      <c r="G460" t="str">
        <f>IF(B460="","No Number",IF(ISNUMBER(VALUE(MID(B460,5,2))),IF(LEN(B460)=3,"Total",IF(OR(LEFT(B460,3)="340",LEFT(B460,3)="350",ISNUMBER(F460)),IF(SUM(D460:F460)=0,0,"Data"),"No Number")),"Head"))</f>
        <v>Data</v>
      </c>
    </row>
    <row r="461">
      <c r="B461">
        <f>IF(OR(    'BS-8'!B107=0,    'BS-8'!B107=""),"",   'BS-8'!B107)</f>
        <v>2305002</v>
      </c>
      <c r="C461" t="str">
        <f>IF(OR(    'BS-8'!B107=0,    'BS-8'!B107=""),"",   'BS-8'!C107)</f>
        <v>Repairs &amp; Maintenance - Infrastructure Assets - Roads-സംരക്ഷണവും അറ്റകുറ്റപ്പണികളും-റോഡുകള്‍</v>
      </c>
      <c r="D461">
        <f>IF(OR(    'BS-8'!B107=0,    'BS-8'!B107=""),"",   'BS-8'!D107)</f>
        <v>10000</v>
      </c>
      <c r="E461">
        <f>IF(OR(    'BS-8'!B107=0,    'BS-8'!B107=""),"",   'BS-8'!E107)</f>
        <v>0</v>
      </c>
      <c r="F461">
        <f>IF(OR(    'BS-8'!B107=0,    'BS-8'!B107=""),"",   'BS-8'!F107)</f>
        <v>15000</v>
      </c>
      <c r="G461" t="str">
        <f>IF(B461="","No Number",IF(ISNUMBER(VALUE(MID(B461,5,2))),IF(LEN(B461)=3,"Total",IF(OR(LEFT(B461,3)="340",LEFT(B461,3)="350",ISNUMBER(F461)),IF(SUM(D461:F461)=0,0,"Data"),"No Number")),"Head"))</f>
        <v>Data</v>
      </c>
    </row>
    <row r="462">
      <c r="B462">
        <f>IF(OR(    'BS-8'!B108=0,    'BS-8'!B108=""),"",   'BS-8'!B108)</f>
        <v>2305003</v>
      </c>
      <c r="C462" t="str">
        <f>IF(OR(    'BS-8'!B108=0,    'BS-8'!B108=""),"",   'BS-8'!C108)</f>
        <v>Repairs &amp; Maintenance - Lanes-സംരക്ഷണവും അറ്റകുറ്റപ്പണികളും--ലെയിനുകള്‍</v>
      </c>
      <c r="D462">
        <f>IF(OR(    'BS-8'!B108=0,    'BS-8'!B108=""),"",   'BS-8'!D108)</f>
        <v>0</v>
      </c>
      <c r="E462">
        <f>IF(OR(    'BS-8'!B108=0,    'BS-8'!B108=""),"",   'BS-8'!E108)</f>
        <v>0</v>
      </c>
      <c r="F462">
        <f>IF(OR(    'BS-8'!B108=0,    'BS-8'!B108=""),"",   'BS-8'!F108)</f>
        <v>0</v>
      </c>
      <c r="G462">
        <f>IF(B462="","No Number",IF(ISNUMBER(VALUE(MID(B462,5,2))),IF(LEN(B462)=3,"Total",IF(OR(LEFT(B462,3)="340",LEFT(B462,3)="350",ISNUMBER(F462)),IF(SUM(D462:F462)=0,0,"Data"),"No Number")),"Head"))</f>
        <v>0</v>
      </c>
    </row>
    <row r="463">
      <c r="B463">
        <f>IF(OR(    'BS-8'!B109=0,    'BS-8'!B109=""),"",   'BS-8'!B109)</f>
        <v>2305004</v>
      </c>
      <c r="C463" t="str">
        <f>IF(OR(    'BS-8'!B109=0,    'BS-8'!B109=""),"",   'BS-8'!C109)</f>
        <v>Repairs &amp; Maintenance Culverts &amp; Bridges-സംരക്ഷണവും അറ്റകുറ്റപ്പണികളും--പാലങ്ങളും കലുങ്ക്കളും</v>
      </c>
      <c r="D463">
        <f>IF(OR(    'BS-8'!B109=0,    'BS-8'!B109=""),"",   'BS-8'!D109)</f>
        <v>0</v>
      </c>
      <c r="E463">
        <f>IF(OR(    'BS-8'!B109=0,    'BS-8'!B109=""),"",   'BS-8'!E109)</f>
        <v>0</v>
      </c>
      <c r="F463">
        <f>IF(OR(    'BS-8'!B109=0,    'BS-8'!B109=""),"",   'BS-8'!F109)</f>
        <v>0</v>
      </c>
      <c r="G463">
        <f>IF(B463="","No Number",IF(ISNUMBER(VALUE(MID(B463,5,2))),IF(LEN(B463)=3,"Total",IF(OR(LEFT(B463,3)="340",LEFT(B463,3)="350",ISNUMBER(F463)),IF(SUM(D463:F463)=0,0,"Data"),"No Number")),"Head"))</f>
        <v>0</v>
      </c>
    </row>
    <row r="464">
      <c r="B464">
        <f>IF(OR(    'BS-8'!B110=0,    'BS-8'!B110=""),"",   'BS-8'!B110)</f>
        <v>2305005</v>
      </c>
      <c r="C464" t="str">
        <f>IF(OR(    'BS-8'!B110=0,    'BS-8'!B110=""),"",   'BS-8'!C110)</f>
        <v>Repairs &amp; Maintenance - Drinking Water-സംരക്ഷണവും അറ്റകുറ്റപ്പണികളും-കുടിവെള്ള പദ്ധതികള്‍</v>
      </c>
      <c r="D464">
        <f>IF(OR(    'BS-8'!B110=0,    'BS-8'!B110=""),"",   'BS-8'!D110)</f>
        <v>0</v>
      </c>
      <c r="E464">
        <f>IF(OR(    'BS-8'!B110=0,    'BS-8'!B110=""),"",   'BS-8'!E110)</f>
        <v>0</v>
      </c>
      <c r="F464">
        <f>IF(OR(    'BS-8'!B110=0,    'BS-8'!B110=""),"",   'BS-8'!F110)</f>
        <v>0</v>
      </c>
      <c r="G464">
        <f>IF(B464="","No Number",IF(ISNUMBER(VALUE(MID(B464,5,2))),IF(LEN(B464)=3,"Total",IF(OR(LEFT(B464,3)="340",LEFT(B464,3)="350",ISNUMBER(F464)),IF(SUM(D464:F464)=0,0,"Data"),"No Number")),"Head"))</f>
        <v>0</v>
      </c>
    </row>
    <row r="465">
      <c r="B465">
        <f>IF(OR(    'BS-8'!B111=0,    'BS-8'!B111=""),"",   'BS-8'!B111)</f>
        <v>2305006</v>
      </c>
      <c r="C465" t="str">
        <f>IF(OR(    'BS-8'!B111=0,    'BS-8'!B111=""),"",   'BS-8'!C111)</f>
        <v>Repairs &amp; Maintenance Irrigation-സംരക്ഷണവും അറ്റകുറ്റപ്പണികളും-ജല സേചന പദ്ധതികള്‍</v>
      </c>
      <c r="D465">
        <f>IF(OR(    'BS-8'!B111=0,    'BS-8'!B111=""),"",   'BS-8'!D111)</f>
        <v>0</v>
      </c>
      <c r="E465">
        <f>IF(OR(    'BS-8'!B111=0,    'BS-8'!B111=""),"",   'BS-8'!E111)</f>
        <v>0</v>
      </c>
      <c r="F465">
        <f>IF(OR(    'BS-8'!B111=0,    'BS-8'!B111=""),"",   'BS-8'!F111)</f>
        <v>0</v>
      </c>
      <c r="G465">
        <f>IF(B465="","No Number",IF(ISNUMBER(VALUE(MID(B465,5,2))),IF(LEN(B465)=3,"Total",IF(OR(LEFT(B465,3)="340",LEFT(B465,3)="350",ISNUMBER(F465)),IF(SUM(D465:F465)=0,0,"Data"),"No Number")),"Head"))</f>
        <v>0</v>
      </c>
    </row>
    <row r="466">
      <c r="B466">
        <f>IF(OR(    'BS-8'!B112=0,    'BS-8'!B112=""),"",   'BS-8'!B112)</f>
        <v>2305007</v>
      </c>
      <c r="C466" t="str">
        <f>IF(OR(    'BS-8'!B112=0,    'BS-8'!B112=""),"",   'BS-8'!C112)</f>
        <v>Repairs &amp; Maintenance - Electricityസംരക്ഷണവും അറ്റകുറ്റപ്പണികളും-വൈദ്യുതി</v>
      </c>
      <c r="D466">
        <f>IF(OR(    'BS-8'!B112=0,    'BS-8'!B112=""),"",   'BS-8'!D112)</f>
        <v>0</v>
      </c>
      <c r="E466">
        <f>IF(OR(    'BS-8'!B112=0,    'BS-8'!B112=""),"",   'BS-8'!E112)</f>
        <v>40000</v>
      </c>
      <c r="F466">
        <f>IF(OR(    'BS-8'!B112=0,    'BS-8'!B112=""),"",   'BS-8'!F112)</f>
        <v>40000</v>
      </c>
      <c r="G466" t="str">
        <f>IF(B466="","No Number",IF(ISNUMBER(VALUE(MID(B466,5,2))),IF(LEN(B466)=3,"Total",IF(OR(LEFT(B466,3)="340",LEFT(B466,3)="350",ISNUMBER(F466)),IF(SUM(D466:F466)=0,0,"Data"),"No Number")),"Head"))</f>
        <v>Data</v>
      </c>
    </row>
    <row r="467">
      <c r="B467">
        <f>IF(OR(    'BS-8'!B113=0,    'BS-8'!B113=""),"",   'BS-8'!B113)</f>
        <v>2305008</v>
      </c>
      <c r="C467" t="str">
        <f>IF(OR(    'BS-8'!B113=0,    'BS-8'!B113=""),"",   'BS-8'!C113)</f>
        <v>Repairs &amp; Maintenance - Waste Treatment-സംരക്ഷണവും അറ്റകുറ്റപ്പണികളും-മാലിന്യ നിര്‍മാര്‍ജന പദ്ധതികള്‍</v>
      </c>
      <c r="D467">
        <f>IF(OR(    'BS-8'!B113=0,    'BS-8'!B113=""),"",   'BS-8'!D113)</f>
        <v>0</v>
      </c>
      <c r="E467">
        <f>IF(OR(    'BS-8'!B113=0,    'BS-8'!B113=""),"",   'BS-8'!E113)</f>
        <v>0</v>
      </c>
      <c r="F467">
        <f>IF(OR(    'BS-8'!B113=0,    'BS-8'!B113=""),"",   'BS-8'!F113)</f>
        <v>0</v>
      </c>
      <c r="G467">
        <f>IF(B467="","No Number",IF(ISNUMBER(VALUE(MID(B467,5,2))),IF(LEN(B467)=3,"Total",IF(OR(LEFT(B467,3)="340",LEFT(B467,3)="350",ISNUMBER(F467)),IF(SUM(D467:F467)=0,0,"Data"),"No Number")),"Head"))</f>
        <v>0</v>
      </c>
    </row>
    <row r="468">
      <c r="B468">
        <f>IF(OR(    'BS-8'!B114=0,    'BS-8'!B114=""),"",   'BS-8'!B114)</f>
        <v>2305009</v>
      </c>
      <c r="C468" t="str">
        <f>IF(OR(    'BS-8'!B114=0,    'BS-8'!B114=""),"",   'BS-8'!C114)</f>
        <v>Repairs &amp; Maintenance - Movable Assets-സംരക്ഷണവും അറ്റകുറ്റപ്പണികളും-ജംഗമ ആസ്തികള്‍</v>
      </c>
      <c r="D468">
        <f>IF(OR(    'BS-8'!B114=0,    'BS-8'!B114=""),"",   'BS-8'!D114)</f>
        <v>0</v>
      </c>
      <c r="E468">
        <f>IF(OR(    'BS-8'!B114=0,    'BS-8'!B114=""),"",   'BS-8'!E114)</f>
        <v>200000</v>
      </c>
      <c r="F468">
        <f>IF(OR(    'BS-8'!B114=0,    'BS-8'!B114=""),"",   'BS-8'!F114)</f>
        <v>200000</v>
      </c>
      <c r="G468" t="str">
        <f>IF(B468="","No Number",IF(ISNUMBER(VALUE(MID(B468,5,2))),IF(LEN(B468)=3,"Total",IF(OR(LEFT(B468,3)="340",LEFT(B468,3)="350",ISNUMBER(F468)),IF(SUM(D468:F468)=0,0,"Data"),"No Number")),"Head"))</f>
        <v>Data</v>
      </c>
    </row>
    <row r="469">
      <c r="B469">
        <f>IF(OR(    'BS-8'!B115=0,    'BS-8'!B115=""),"",   'BS-8'!B115)</f>
        <v>2305099</v>
      </c>
      <c r="C469" t="str">
        <f>IF(OR(    'BS-8'!B115=0,    'BS-8'!B115=""),"",   'BS-8'!C115)</f>
        <v>Repairs &amp; Maintenance -Other Fixed Assets-സംരക്ഷണവും അറ്റകുറ്റപ്പണികളും-മറ്റ് സ്ഥിര ആസ്തികള്‍</v>
      </c>
      <c r="D469">
        <f>IF(OR(    'BS-8'!B115=0,    'BS-8'!B115=""),"",   'BS-8'!D115)</f>
        <v>0</v>
      </c>
      <c r="E469">
        <f>IF(OR(    'BS-8'!B115=0,    'BS-8'!B115=""),"",   'BS-8'!E115)</f>
        <v>15000</v>
      </c>
      <c r="F469">
        <f>IF(OR(    'BS-8'!B115=0,    'BS-8'!B115=""),"",   'BS-8'!F115)</f>
        <v>15000</v>
      </c>
      <c r="G469" t="str">
        <f>IF(B469="","No Number",IF(ISNUMBER(VALUE(MID(B469,5,2))),IF(LEN(B469)=3,"Total",IF(OR(LEFT(B469,3)="340",LEFT(B469,3)="350",ISNUMBER(F469)),IF(SUM(D469:F469)=0,0,"Data"),"No Number")),"Head"))</f>
        <v>Data</v>
      </c>
    </row>
    <row r="470">
      <c r="B470">
        <f>IF(OR(    'BS-8'!B116=0,    'BS-8'!B116=""),"",   'BS-8'!B116)</f>
        <v>2308001</v>
      </c>
      <c r="C470" t="str">
        <f>IF(OR(    'BS-8'!B116=0,    'BS-8'!B116=""),"",   'BS-8'!C116)</f>
        <v>Other Operating and maintenance expenses-മറ്റ് നടത്തിപ്പ്/മെയിന്റനന്‍സ് ചെലവുകള്‍</v>
      </c>
      <c r="D470">
        <f>IF(OR(    'BS-8'!B116=0,    'BS-8'!B116=""),"",   'BS-8'!D116)</f>
        <v>0</v>
      </c>
      <c r="E470">
        <f>IF(OR(    'BS-8'!B116=0,    'BS-8'!B116=""),"",   'BS-8'!E116)</f>
        <v>70000</v>
      </c>
      <c r="F470">
        <f>IF(OR(    'BS-8'!B116=0,    'BS-8'!B116=""),"",   'BS-8'!F116)</f>
        <v>75000</v>
      </c>
      <c r="G470" t="str">
        <f>IF(B470="","No Number",IF(ISNUMBER(VALUE(MID(B470,5,2))),IF(LEN(B470)=3,"Total",IF(OR(LEFT(B470,3)="340",LEFT(B470,3)="350",ISNUMBER(F470)),IF(SUM(D470:F470)=0,0,"Data"),"No Number")),"Head"))</f>
        <v>Data</v>
      </c>
    </row>
    <row r="471">
      <c r="B471" t="str">
        <f>IF(OR(    'BS-8'!B117=0,    'BS-8'!B117=""),"",   'BS-8'!B117)</f>
        <v/>
      </c>
      <c r="C471" t="str">
        <f>IF(OR(    'BS-8'!B117=0,    'BS-8'!B117=""),"",   'BS-8'!C117)</f>
        <v/>
      </c>
      <c r="D471" t="str">
        <f>IF(OR(    'BS-8'!B117=0,    'BS-8'!B117=""),"",   'BS-8'!D117)</f>
        <v/>
      </c>
      <c r="E471" t="str">
        <f>IF(OR(    'BS-8'!B117=0,    'BS-8'!B117=""),"",   'BS-8'!E117)</f>
        <v/>
      </c>
      <c r="F471" t="str">
        <f>IF(OR(    'BS-8'!B117=0,    'BS-8'!B117=""),"",   'BS-8'!F117)</f>
        <v/>
      </c>
      <c r="G471" t="str">
        <f>IF(B471="","No Number",IF(ISNUMBER(VALUE(MID(B471,5,2))),IF(LEN(B471)=3,"Total",IF(OR(LEFT(B471,3)="340",LEFT(B471,3)="350",ISNUMBER(F471)),IF(SUM(D471:F471)=0,0,"Data"),"No Number")),"Head"))</f>
        <v>No Number</v>
      </c>
    </row>
    <row r="472">
      <c r="B472" t="str">
        <f>IF(OR(    'BS-8'!B118=0,    'BS-8'!B118=""),"",   'BS-8'!B118)</f>
        <v/>
      </c>
      <c r="C472" t="str">
        <f>IF(OR(    'BS-8'!B118=0,    'BS-8'!B118=""),"",   'BS-8'!C118)</f>
        <v/>
      </c>
      <c r="D472" t="str">
        <f>IF(OR(    'BS-8'!B118=0,    'BS-8'!B118=""),"",   'BS-8'!D118)</f>
        <v/>
      </c>
      <c r="E472" t="str">
        <f>IF(OR(    'BS-8'!B118=0,    'BS-8'!B118=""),"",   'BS-8'!E118)</f>
        <v/>
      </c>
      <c r="F472" t="str">
        <f>IF(OR(    'BS-8'!B118=0,    'BS-8'!B118=""),"",   'BS-8'!F118)</f>
        <v/>
      </c>
      <c r="G472" t="str">
        <f>IF(B472="","No Number",IF(ISNUMBER(VALUE(MID(B472,5,2))),IF(LEN(B472)=3,"Total",IF(OR(LEFT(B472,3)="340",LEFT(B472,3)="350",ISNUMBER(F472)),IF(SUM(D472:F472)=0,0,"Data"),"No Number")),"Head"))</f>
        <v>No Number</v>
      </c>
    </row>
    <row r="473">
      <c r="B473" t="str">
        <f>IF(OR(    'BS-8'!B119=0,    'BS-8'!B119=""),"",   'BS-8'!B119)</f>
        <v/>
      </c>
      <c r="C473" t="str">
        <f>IF(OR(    'BS-8'!B119=0,    'BS-8'!B119=""),"",   'BS-8'!C119)</f>
        <v/>
      </c>
      <c r="D473" t="str">
        <f>IF(OR(    'BS-8'!B119=0,    'BS-8'!B119=""),"",   'BS-8'!D119)</f>
        <v/>
      </c>
      <c r="E473" t="str">
        <f>IF(OR(    'BS-8'!B119=0,    'BS-8'!B119=""),"",   'BS-8'!E119)</f>
        <v/>
      </c>
      <c r="F473" t="str">
        <f>IF(OR(    'BS-8'!B119=0,    'BS-8'!B119=""),"",   'BS-8'!F119)</f>
        <v/>
      </c>
      <c r="G473" t="str">
        <f>IF(B473="","No Number",IF(ISNUMBER(VALUE(MID(B473,5,2))),IF(LEN(B473)=3,"Total",IF(OR(LEFT(B473,3)="340",LEFT(B473,3)="350",ISNUMBER(F473)),IF(SUM(D473:F473)=0,0,"Data"),"No Number")),"Head"))</f>
        <v>No Number</v>
      </c>
    </row>
    <row r="474">
      <c r="B474" t="str">
        <f>IF(OR(    'BS-8'!B120=0,    'BS-8'!B120=""),"",   'BS-8'!B120)</f>
        <v/>
      </c>
      <c r="C474" t="str">
        <f>IF(OR(    'BS-8'!B120=0,    'BS-8'!B120=""),"",   'BS-8'!C120)</f>
        <v/>
      </c>
      <c r="D474" t="str">
        <f>IF(OR(    'BS-8'!B120=0,    'BS-8'!B120=""),"",   'BS-8'!D120)</f>
        <v/>
      </c>
      <c r="E474" t="str">
        <f>IF(OR(    'BS-8'!B120=0,    'BS-8'!B120=""),"",   'BS-8'!E120)</f>
        <v/>
      </c>
      <c r="F474" t="str">
        <f>IF(OR(    'BS-8'!B120=0,    'BS-8'!B120=""),"",   'BS-8'!F120)</f>
        <v/>
      </c>
      <c r="G474" t="str">
        <f>IF(B474="","No Number",IF(ISNUMBER(VALUE(MID(B474,5,2))),IF(LEN(B474)=3,"Total",IF(OR(LEFT(B474,3)="340",LEFT(B474,3)="350",ISNUMBER(F474)),IF(SUM(D474:F474)=0,0,"Data"),"No Number")),"Head"))</f>
        <v>No Number</v>
      </c>
    </row>
    <row r="475">
      <c r="B475" t="str">
        <f>IF(OR(    'BS-8'!B121=0,    'BS-8'!B121=""),"",   'BS-8'!B121)</f>
        <v/>
      </c>
      <c r="C475" t="str">
        <f>IF(OR(    'BS-8'!B121=0,    'BS-8'!B121=""),"",   'BS-8'!C121)</f>
        <v/>
      </c>
      <c r="D475" t="str">
        <f>IF(OR(    'BS-8'!B121=0,    'BS-8'!B121=""),"",   'BS-8'!D121)</f>
        <v/>
      </c>
      <c r="E475" t="str">
        <f>IF(OR(    'BS-8'!B121=0,    'BS-8'!B121=""),"",   'BS-8'!E121)</f>
        <v/>
      </c>
      <c r="F475" t="str">
        <f>IF(OR(    'BS-8'!B121=0,    'BS-8'!B121=""),"",   'BS-8'!F121)</f>
        <v/>
      </c>
      <c r="G475" t="str">
        <f>IF(B475="","No Number",IF(ISNUMBER(VALUE(MID(B475,5,2))),IF(LEN(B475)=3,"Total",IF(OR(LEFT(B475,3)="340",LEFT(B475,3)="350",ISNUMBER(F475)),IF(SUM(D475:F475)=0,0,"Data"),"No Number")),"Head"))</f>
        <v>No Number</v>
      </c>
    </row>
    <row r="476">
      <c r="B476" t="str">
        <f>IF(OR(    'BS-8'!B122=0,    'BS-8'!B122=""),"",   'BS-8'!B122)</f>
        <v/>
      </c>
      <c r="C476" t="str">
        <f>IF(OR(    'BS-8'!B122=0,    'BS-8'!B122=""),"",   'BS-8'!C122)</f>
        <v/>
      </c>
      <c r="D476" t="str">
        <f>IF(OR(    'BS-8'!B122=0,    'BS-8'!B122=""),"",   'BS-8'!D122)</f>
        <v/>
      </c>
      <c r="E476" t="str">
        <f>IF(OR(    'BS-8'!B122=0,    'BS-8'!B122=""),"",   'BS-8'!E122)</f>
        <v/>
      </c>
      <c r="F476" t="str">
        <f>IF(OR(    'BS-8'!B122=0,    'BS-8'!B122=""),"",   'BS-8'!F122)</f>
        <v/>
      </c>
      <c r="G476" t="str">
        <f>IF(B476="","No Number",IF(ISNUMBER(VALUE(MID(B476,5,2))),IF(LEN(B476)=3,"Total",IF(OR(LEFT(B476,3)="340",LEFT(B476,3)="350",ISNUMBER(F476)),IF(SUM(D476:F476)=0,0,"Data"),"No Number")),"Head"))</f>
        <v>No Number</v>
      </c>
    </row>
    <row r="477">
      <c r="B477" t="str">
        <f>IF(OR(    'BS-8'!B123=0,    'BS-8'!B123=""),"",   'BS-8'!B123)</f>
        <v/>
      </c>
      <c r="C477" t="str">
        <f>IF(OR(    'BS-8'!B123=0,    'BS-8'!B123=""),"",   'BS-8'!C123)</f>
        <v/>
      </c>
      <c r="D477" t="str">
        <f>IF(OR(    'BS-8'!B123=0,    'BS-8'!B123=""),"",   'BS-8'!D123)</f>
        <v/>
      </c>
      <c r="E477" t="str">
        <f>IF(OR(    'BS-8'!B123=0,    'BS-8'!B123=""),"",   'BS-8'!E123)</f>
        <v/>
      </c>
      <c r="F477" t="str">
        <f>IF(OR(    'BS-8'!B123=0,    'BS-8'!B123=""),"",   'BS-8'!F123)</f>
        <v/>
      </c>
      <c r="G477" t="str">
        <f>IF(B477="","No Number",IF(ISNUMBER(VALUE(MID(B477,5,2))),IF(LEN(B477)=3,"Total",IF(OR(LEFT(B477,3)="340",LEFT(B477,3)="350",ISNUMBER(F477)),IF(SUM(D477:F477)=0,0,"Data"),"No Number")),"Head"))</f>
        <v>No Number</v>
      </c>
    </row>
    <row r="478">
      <c r="B478" t="str">
        <f>IF(OR(    'BS-8'!B124=0,    'BS-8'!B124=""),"",   'BS-8'!B124)</f>
        <v/>
      </c>
      <c r="C478" t="str">
        <f>IF(OR(    'BS-8'!B124=0,    'BS-8'!B124=""),"",   'BS-8'!C124)</f>
        <v/>
      </c>
      <c r="D478" t="str">
        <f>IF(OR(    'BS-8'!B124=0,    'BS-8'!B124=""),"",   'BS-8'!D124)</f>
        <v/>
      </c>
      <c r="E478" t="str">
        <f>IF(OR(    'BS-8'!B124=0,    'BS-8'!B124=""),"",   'BS-8'!E124)</f>
        <v/>
      </c>
      <c r="F478" t="str">
        <f>IF(OR(    'BS-8'!B124=0,    'BS-8'!B124=""),"",   'BS-8'!F124)</f>
        <v/>
      </c>
      <c r="G478" t="str">
        <f>IF(B478="","No Number",IF(ISNUMBER(VALUE(MID(B478,5,2))),IF(LEN(B478)=3,"Total",IF(OR(LEFT(B478,3)="340",LEFT(B478,3)="350",ISNUMBER(F478)),IF(SUM(D478:F478)=0,0,"Data"),"No Number")),"Head"))</f>
        <v>No Number</v>
      </c>
    </row>
    <row r="479">
      <c r="B479" t="str">
        <f>IF(OR(    'BS-8'!B125=0,    'BS-8'!B125=""),"",   'BS-8'!B125)</f>
        <v/>
      </c>
      <c r="C479" t="str">
        <f>IF(OR(    'BS-8'!B125=0,    'BS-8'!B125=""),"",   'BS-8'!C125)</f>
        <v/>
      </c>
      <c r="D479" t="str">
        <f>IF(OR(    'BS-8'!B125=0,    'BS-8'!B125=""),"",   'BS-8'!D125)</f>
        <v/>
      </c>
      <c r="E479" t="str">
        <f>IF(OR(    'BS-8'!B125=0,    'BS-8'!B125=""),"",   'BS-8'!E125)</f>
        <v/>
      </c>
      <c r="F479" t="str">
        <f>IF(OR(    'BS-8'!B125=0,    'BS-8'!B125=""),"",   'BS-8'!F125)</f>
        <v/>
      </c>
      <c r="G479" t="str">
        <f>IF(B479="","No Number",IF(ISNUMBER(VALUE(MID(B479,5,2))),IF(LEN(B479)=3,"Total",IF(OR(LEFT(B479,3)="340",LEFT(B479,3)="350",ISNUMBER(F479)),IF(SUM(D479:F479)=0,0,"Data"),"No Number")),"Head"))</f>
        <v>No Number</v>
      </c>
    </row>
    <row r="480">
      <c r="B480" t="str">
        <f>IF(OR(    'BS-8'!B126=0,    'BS-8'!B126=""),"",   'BS-8'!B126)</f>
        <v/>
      </c>
      <c r="C480" t="str">
        <f>IF(OR(    'BS-8'!B126=0,    'BS-8'!B126=""),"",   'BS-8'!C126)</f>
        <v/>
      </c>
      <c r="D480" t="str">
        <f>IF(OR(    'BS-8'!B126=0,    'BS-8'!B126=""),"",   'BS-8'!D126)</f>
        <v/>
      </c>
      <c r="E480" t="str">
        <f>IF(OR(    'BS-8'!B126=0,    'BS-8'!B126=""),"",   'BS-8'!E126)</f>
        <v/>
      </c>
      <c r="F480" t="str">
        <f>IF(OR(    'BS-8'!B126=0,    'BS-8'!B126=""),"",   'BS-8'!F126)</f>
        <v/>
      </c>
      <c r="G480" t="str">
        <f>IF(B480="","No Number",IF(ISNUMBER(VALUE(MID(B480,5,2))),IF(LEN(B480)=3,"Total",IF(OR(LEFT(B480,3)="340",LEFT(B480,3)="350",ISNUMBER(F480)),IF(SUM(D480:F480)=0,0,"Data"),"No Number")),"Head"))</f>
        <v>No Number</v>
      </c>
    </row>
    <row r="481">
      <c r="B481" t="str">
        <f>IF(OR(    'BS-8'!B127=0,    'BS-8'!B127=""),"",   'BS-8'!B127)</f>
        <v/>
      </c>
      <c r="C481" t="str">
        <f>IF(OR(    'BS-8'!B127=0,    'BS-8'!B127=""),"",   'BS-8'!C127)</f>
        <v/>
      </c>
      <c r="D481" t="str">
        <f>IF(OR(    'BS-8'!B127=0,    'BS-8'!B127=""),"",   'BS-8'!D127)</f>
        <v/>
      </c>
      <c r="E481" t="str">
        <f>IF(OR(    'BS-8'!B127=0,    'BS-8'!B127=""),"",   'BS-8'!E127)</f>
        <v/>
      </c>
      <c r="F481" t="str">
        <f>IF(OR(    'BS-8'!B127=0,    'BS-8'!B127=""),"",   'BS-8'!F127)</f>
        <v/>
      </c>
      <c r="G481" t="str">
        <f>IF(B481="","No Number",IF(ISNUMBER(VALUE(MID(B481,5,2))),IF(LEN(B481)=3,"Total",IF(OR(LEFT(B481,3)="340",LEFT(B481,3)="350",ISNUMBER(F481)),IF(SUM(D481:F481)=0,0,"Data"),"No Number")),"Head"))</f>
        <v>No Number</v>
      </c>
    </row>
    <row r="482">
      <c r="B482" t="str">
        <f>IF(OR(    'BS-8'!B128=0,    'BS-8'!B128=""),"",   'BS-8'!B128)</f>
        <v/>
      </c>
      <c r="C482" t="str">
        <f>IF(OR(    'BS-8'!B128=0,    'BS-8'!B128=""),"",   'BS-8'!C128)</f>
        <v/>
      </c>
      <c r="D482" t="str">
        <f>IF(OR(    'BS-8'!B128=0,    'BS-8'!B128=""),"",   'BS-8'!D128)</f>
        <v/>
      </c>
      <c r="E482" t="str">
        <f>IF(OR(    'BS-8'!B128=0,    'BS-8'!B128=""),"",   'BS-8'!E128)</f>
        <v/>
      </c>
      <c r="F482" t="str">
        <f>IF(OR(    'BS-8'!B128=0,    'BS-8'!B128=""),"",   'BS-8'!F128)</f>
        <v/>
      </c>
      <c r="G482" t="str">
        <f>IF(B482="","No Number",IF(ISNUMBER(VALUE(MID(B482,5,2))),IF(LEN(B482)=3,"Total",IF(OR(LEFT(B482,3)="340",LEFT(B482,3)="350",ISNUMBER(F482)),IF(SUM(D482:F482)=0,0,"Data"),"No Number")),"Head"))</f>
        <v>No Number</v>
      </c>
    </row>
    <row r="483">
      <c r="B483" t="str">
        <f>IF(OR(    'BS-8'!B129=0,    'BS-8'!B129=""),"",   'BS-8'!B129)</f>
        <v/>
      </c>
      <c r="C483" t="str">
        <f>IF(OR(    'BS-8'!B129=0,    'BS-8'!B129=""),"",   'BS-8'!C129)</f>
        <v/>
      </c>
      <c r="D483" t="str">
        <f>IF(OR(    'BS-8'!B129=0,    'BS-8'!B129=""),"",   'BS-8'!D129)</f>
        <v/>
      </c>
      <c r="E483" t="str">
        <f>IF(OR(    'BS-8'!B129=0,    'BS-8'!B129=""),"",   'BS-8'!E129)</f>
        <v/>
      </c>
      <c r="F483" t="str">
        <f>IF(OR(    'BS-8'!B129=0,    'BS-8'!B129=""),"",   'BS-8'!F129)</f>
        <v/>
      </c>
      <c r="G483" t="str">
        <f>IF(B483="","No Number",IF(ISNUMBER(VALUE(MID(B483,5,2))),IF(LEN(B483)=3,"Total",IF(OR(LEFT(B483,3)="340",LEFT(B483,3)="350",ISNUMBER(F483)),IF(SUM(D483:F483)=0,0,"Data"),"No Number")),"Head"))</f>
        <v>No Number</v>
      </c>
    </row>
    <row r="484">
      <c r="B484" t="str">
        <f>IF(OR(    'BS-8'!B130=0,    'BS-8'!B130=""),"",   'BS-8'!B130)</f>
        <v/>
      </c>
      <c r="C484" t="str">
        <f>IF(OR(    'BS-8'!B130=0,    'BS-8'!B130=""),"",   'BS-8'!C130)</f>
        <v/>
      </c>
      <c r="D484" t="str">
        <f>IF(OR(    'BS-8'!B130=0,    'BS-8'!B130=""),"",   'BS-8'!D130)</f>
        <v/>
      </c>
      <c r="E484" t="str">
        <f>IF(OR(    'BS-8'!B130=0,    'BS-8'!B130=""),"",   'BS-8'!E130)</f>
        <v/>
      </c>
      <c r="F484" t="str">
        <f>IF(OR(    'BS-8'!B130=0,    'BS-8'!B130=""),"",   'BS-8'!F130)</f>
        <v/>
      </c>
      <c r="G484" t="str">
        <f>IF(B484="","No Number",IF(ISNUMBER(VALUE(MID(B484,5,2))),IF(LEN(B484)=3,"Total",IF(OR(LEFT(B484,3)="340",LEFT(B484,3)="350",ISNUMBER(F484)),IF(SUM(D484:F484)=0,0,"Data"),"No Number")),"Head"))</f>
        <v>No Number</v>
      </c>
    </row>
    <row r="485">
      <c r="B485" t="str">
        <f>IF(OR(    'BS-8'!B131=0,    'BS-8'!B131=""),"",   'BS-8'!B131)</f>
        <v/>
      </c>
      <c r="C485" t="str">
        <f>IF(OR(    'BS-8'!B131=0,    'BS-8'!B131=""),"",   'BS-8'!C131)</f>
        <v/>
      </c>
      <c r="D485" t="str">
        <f>IF(OR(    'BS-8'!B131=0,    'BS-8'!B131=""),"",   'BS-8'!D131)</f>
        <v/>
      </c>
      <c r="E485" t="str">
        <f>IF(OR(    'BS-8'!B131=0,    'BS-8'!B131=""),"",   'BS-8'!E131)</f>
        <v/>
      </c>
      <c r="F485" t="str">
        <f>IF(OR(    'BS-8'!B131=0,    'BS-8'!B131=""),"",   'BS-8'!F131)</f>
        <v/>
      </c>
      <c r="G485" t="str">
        <f>IF(B485="","No Number",IF(ISNUMBER(VALUE(MID(B485,5,2))),IF(LEN(B485)=3,"Total",IF(OR(LEFT(B485,3)="340",LEFT(B485,3)="350",ISNUMBER(F485)),IF(SUM(D485:F485)=0,0,"Data"),"No Number")),"Head"))</f>
        <v>No Number</v>
      </c>
    </row>
    <row r="486">
      <c r="B486" t="str">
        <f>IF(OR(    'BS-8'!B132=0,    'BS-8'!B132=""),"",   'BS-8'!B132)</f>
        <v/>
      </c>
      <c r="C486" t="str">
        <f>IF(OR(    'BS-8'!B132=0,    'BS-8'!B132=""),"",   'BS-8'!C132)</f>
        <v/>
      </c>
      <c r="D486" t="str">
        <f>IF(OR(    'BS-8'!B132=0,    'BS-8'!B132=""),"",   'BS-8'!D132)</f>
        <v/>
      </c>
      <c r="E486" t="str">
        <f>IF(OR(    'BS-8'!B132=0,    'BS-8'!B132=""),"",   'BS-8'!E132)</f>
        <v/>
      </c>
      <c r="F486" t="str">
        <f>IF(OR(    'BS-8'!B132=0,    'BS-8'!B132=""),"",   'BS-8'!F132)</f>
        <v/>
      </c>
      <c r="G486" t="str">
        <f>IF(B486="","No Number",IF(ISNUMBER(VALUE(MID(B486,5,2))),IF(LEN(B486)=3,"Total",IF(OR(LEFT(B486,3)="340",LEFT(B486,3)="350",ISNUMBER(F486)),IF(SUM(D486:F486)=0,0,"Data"),"No Number")),"Head"))</f>
        <v>No Number</v>
      </c>
    </row>
    <row r="487">
      <c r="B487" t="str">
        <f>IF(OR(    'BS-8'!B133=0,    'BS-8'!B133=""),"",   'BS-8'!B133)</f>
        <v/>
      </c>
      <c r="C487" t="str">
        <f>IF(OR(    'BS-8'!B133=0,    'BS-8'!B133=""),"",   'BS-8'!C133)</f>
        <v/>
      </c>
      <c r="D487" t="str">
        <f>IF(OR(    'BS-8'!B133=0,    'BS-8'!B133=""),"",   'BS-8'!D133)</f>
        <v/>
      </c>
      <c r="E487" t="str">
        <f>IF(OR(    'BS-8'!B133=0,    'BS-8'!B133=""),"",   'BS-8'!E133)</f>
        <v/>
      </c>
      <c r="F487" t="str">
        <f>IF(OR(    'BS-8'!B133=0,    'BS-8'!B133=""),"",   'BS-8'!F133)</f>
        <v/>
      </c>
      <c r="G487" t="str">
        <f>IF(B487="","No Number",IF(ISNUMBER(VALUE(MID(B487,5,2))),IF(LEN(B487)=3,"Total",IF(OR(LEFT(B487,3)="340",LEFT(B487,3)="350",ISNUMBER(F487)),IF(SUM(D487:F487)=0,0,"Data"),"No Number")),"Head"))</f>
        <v>No Number</v>
      </c>
    </row>
    <row r="488">
      <c r="B488" t="str">
        <f>IF(OR(    'BS-8'!B134=0,    'BS-8'!B134=""),"",   'BS-8'!B134)</f>
        <v/>
      </c>
      <c r="C488" t="str">
        <f>IF(OR(    'BS-8'!B134=0,    'BS-8'!B134=""),"",   'BS-8'!C134)</f>
        <v/>
      </c>
      <c r="D488" t="str">
        <f>IF(OR(    'BS-8'!B134=0,    'BS-8'!B134=""),"",   'BS-8'!D134)</f>
        <v/>
      </c>
      <c r="E488" t="str">
        <f>IF(OR(    'BS-8'!B134=0,    'BS-8'!B134=""),"",   'BS-8'!E134)</f>
        <v/>
      </c>
      <c r="F488" t="str">
        <f>IF(OR(    'BS-8'!B134=0,    'BS-8'!B134=""),"",   'BS-8'!F134)</f>
        <v/>
      </c>
      <c r="G488" t="str">
        <f>IF(B488="","No Number",IF(ISNUMBER(VALUE(MID(B488,5,2))),IF(LEN(B488)=3,"Total",IF(OR(LEFT(B488,3)="340",LEFT(B488,3)="350",ISNUMBER(F488)),IF(SUM(D488:F488)=0,0,"Data"),"No Number")),"Head"))</f>
        <v>No Number</v>
      </c>
    </row>
    <row r="489">
      <c r="B489" t="str">
        <f>IF(OR(    'BS-8'!B135=0,    'BS-8'!B135=""),"",   'BS-8'!B135)</f>
        <v/>
      </c>
      <c r="C489" t="str">
        <f>IF(OR(    'BS-8'!B135=0,    'BS-8'!B135=""),"",   'BS-8'!C135)</f>
        <v/>
      </c>
      <c r="D489" t="str">
        <f>IF(OR(    'BS-8'!B135=0,    'BS-8'!B135=""),"",   'BS-8'!D135)</f>
        <v/>
      </c>
      <c r="E489" t="str">
        <f>IF(OR(    'BS-8'!B135=0,    'BS-8'!B135=""),"",   'BS-8'!E135)</f>
        <v/>
      </c>
      <c r="F489" t="str">
        <f>IF(OR(    'BS-8'!B135=0,    'BS-8'!B135=""),"",   'BS-8'!F135)</f>
        <v/>
      </c>
      <c r="G489" t="str">
        <f>IF(B489="","No Number",IF(ISNUMBER(VALUE(MID(B489,5,2))),IF(LEN(B489)=3,"Total",IF(OR(LEFT(B489,3)="340",LEFT(B489,3)="350",ISNUMBER(F489)),IF(SUM(D489:F489)=0,0,"Data"),"No Number")),"Head"))</f>
        <v>No Number</v>
      </c>
    </row>
    <row r="490">
      <c r="B490" t="str">
        <f>IF(OR(    'BS-8'!B136=0,    'BS-8'!B136=""),"",   'BS-8'!B136)</f>
        <v/>
      </c>
      <c r="C490" t="str">
        <f>IF(OR(    'BS-8'!B136=0,    'BS-8'!B136=""),"",   'BS-8'!C136)</f>
        <v/>
      </c>
      <c r="D490" t="str">
        <f>IF(OR(    'BS-8'!B136=0,    'BS-8'!B136=""),"",   'BS-8'!D136)</f>
        <v/>
      </c>
      <c r="E490" t="str">
        <f>IF(OR(    'BS-8'!B136=0,    'BS-8'!B136=""),"",   'BS-8'!E136)</f>
        <v/>
      </c>
      <c r="F490" t="str">
        <f>IF(OR(    'BS-8'!B136=0,    'BS-8'!B136=""),"",   'BS-8'!F136)</f>
        <v/>
      </c>
      <c r="G490" t="str">
        <f>IF(B490="","No Number",IF(ISNUMBER(VALUE(MID(B490,5,2))),IF(LEN(B490)=3,"Total",IF(OR(LEFT(B490,3)="340",LEFT(B490,3)="350",ISNUMBER(F490)),IF(SUM(D490:F490)=0,0,"Data"),"No Number")),"Head"))</f>
        <v>No Number</v>
      </c>
    </row>
    <row r="491">
      <c r="B491" t="str">
        <f>IF(OR(    'BS-8'!B137=0,    'BS-8'!B137=""),"",   'BS-8'!B137)</f>
        <v/>
      </c>
      <c r="C491" t="str">
        <f>IF(OR(    'BS-8'!B137=0,    'BS-8'!B137=""),"",   'BS-8'!C137)</f>
        <v/>
      </c>
      <c r="D491" t="str">
        <f>IF(OR(    'BS-8'!B137=0,    'BS-8'!B137=""),"",   'BS-8'!D137)</f>
        <v/>
      </c>
      <c r="E491" t="str">
        <f>IF(OR(    'BS-8'!B137=0,    'BS-8'!B137=""),"",   'BS-8'!E137)</f>
        <v/>
      </c>
      <c r="F491" t="str">
        <f>IF(OR(    'BS-8'!B137=0,    'BS-8'!B137=""),"",   'BS-8'!F137)</f>
        <v/>
      </c>
      <c r="G491" t="str">
        <f>IF(B491="","No Number",IF(ISNUMBER(VALUE(MID(B491,5,2))),IF(LEN(B491)=3,"Total",IF(OR(LEFT(B491,3)="340",LEFT(B491,3)="350",ISNUMBER(F491)),IF(SUM(D491:F491)=0,0,"Data"),"No Number")),"Head"))</f>
        <v>No Number</v>
      </c>
    </row>
    <row r="492">
      <c r="B492" t="str">
        <f>IF(OR(    'BS-8'!B138=0,    'BS-8'!B138=""),"",   'BS-8'!B138)</f>
        <v/>
      </c>
      <c r="C492" t="str">
        <f>IF(OR(    'BS-8'!B138=0,    'BS-8'!B138=""),"",   'BS-8'!C138)</f>
        <v/>
      </c>
      <c r="D492" t="str">
        <f>IF(OR(    'BS-8'!B138=0,    'BS-8'!B138=""),"",   'BS-8'!D138)</f>
        <v/>
      </c>
      <c r="E492" t="str">
        <f>IF(OR(    'BS-8'!B138=0,    'BS-8'!B138=""),"",   'BS-8'!E138)</f>
        <v/>
      </c>
      <c r="F492" t="str">
        <f>IF(OR(    'BS-8'!B138=0,    'BS-8'!B138=""),"",   'BS-8'!F138)</f>
        <v/>
      </c>
      <c r="G492" t="str">
        <f>IF(B492="","No Number",IF(ISNUMBER(VALUE(MID(B492,5,2))),IF(LEN(B492)=3,"Total",IF(OR(LEFT(B492,3)="340",LEFT(B492,3)="350",ISNUMBER(F492)),IF(SUM(D492:F492)=0,0,"Data"),"No Number")),"Head"))</f>
        <v>No Number</v>
      </c>
    </row>
    <row r="493">
      <c r="B493" t="str">
        <f>IF(OR(    'BS-8'!B139=0,    'BS-8'!B139=""),"",   'BS-8'!B139)</f>
        <v/>
      </c>
      <c r="C493" t="str">
        <f>IF(OR(    'BS-8'!B139=0,    'BS-8'!B139=""),"",   'BS-8'!C139)</f>
        <v/>
      </c>
      <c r="D493" t="str">
        <f>IF(OR(    'BS-8'!B139=0,    'BS-8'!B139=""),"",   'BS-8'!D139)</f>
        <v/>
      </c>
      <c r="E493" t="str">
        <f>IF(OR(    'BS-8'!B139=0,    'BS-8'!B139=""),"",   'BS-8'!E139)</f>
        <v/>
      </c>
      <c r="F493" t="str">
        <f>IF(OR(    'BS-8'!B139=0,    'BS-8'!B139=""),"",   'BS-8'!F139)</f>
        <v/>
      </c>
      <c r="G493" t="str">
        <f>IF(B493="","No Number",IF(ISNUMBER(VALUE(MID(B493,5,2))),IF(LEN(B493)=3,"Total",IF(OR(LEFT(B493,3)="340",LEFT(B493,3)="350",ISNUMBER(F493)),IF(SUM(D493:F493)=0,0,"Data"),"No Number")),"Head"))</f>
        <v>No Number</v>
      </c>
    </row>
    <row r="494">
      <c r="B494" t="str">
        <f>IF(OR(    'BS-8'!B140=0,    'BS-8'!B140=""),"",   'BS-8'!B140)</f>
        <v/>
      </c>
      <c r="C494" t="str">
        <f>IF(OR(    'BS-8'!B140=0,    'BS-8'!B140=""),"",   'BS-8'!C140)</f>
        <v/>
      </c>
      <c r="D494" t="str">
        <f>IF(OR(    'BS-8'!B140=0,    'BS-8'!B140=""),"",   'BS-8'!D140)</f>
        <v/>
      </c>
      <c r="E494" t="str">
        <f>IF(OR(    'BS-8'!B140=0,    'BS-8'!B140=""),"",   'BS-8'!E140)</f>
        <v/>
      </c>
      <c r="F494" t="str">
        <f>IF(OR(    'BS-8'!B140=0,    'BS-8'!B140=""),"",   'BS-8'!F140)</f>
        <v/>
      </c>
      <c r="G494" t="str">
        <f>IF(B494="","No Number",IF(ISNUMBER(VALUE(MID(B494,5,2))),IF(LEN(B494)=3,"Total",IF(OR(LEFT(B494,3)="340",LEFT(B494,3)="350",ISNUMBER(F494)),IF(SUM(D494:F494)=0,0,"Data"),"No Number")),"Head"))</f>
        <v>No Number</v>
      </c>
    </row>
    <row r="495">
      <c r="B495" t="str">
        <f>IF(OR(    'BS-8'!B141=0,    'BS-8'!B141=""),"",   'BS-8'!B141)</f>
        <v/>
      </c>
      <c r="C495" t="str">
        <f>IF(OR(    'BS-8'!B141=0,    'BS-8'!B141=""),"",   'BS-8'!C141)</f>
        <v/>
      </c>
      <c r="D495" t="str">
        <f>IF(OR(    'BS-8'!B141=0,    'BS-8'!B141=""),"",   'BS-8'!D141)</f>
        <v/>
      </c>
      <c r="E495" t="str">
        <f>IF(OR(    'BS-8'!B141=0,    'BS-8'!B141=""),"",   'BS-8'!E141)</f>
        <v/>
      </c>
      <c r="F495" t="str">
        <f>IF(OR(    'BS-8'!B141=0,    'BS-8'!B141=""),"",   'BS-8'!F141)</f>
        <v/>
      </c>
      <c r="G495" t="str">
        <f>IF(B495="","No Number",IF(ISNUMBER(VALUE(MID(B495,5,2))),IF(LEN(B495)=3,"Total",IF(OR(LEFT(B495,3)="340",LEFT(B495,3)="350",ISNUMBER(F495)),IF(SUM(D495:F495)=0,0,"Data"),"No Number")),"Head"))</f>
        <v>No Number</v>
      </c>
    </row>
    <row r="496">
      <c r="B496" t="str">
        <f>IF(OR(    'BS-8'!B142=0,    'BS-8'!B142=""),"",   'BS-8'!B142)</f>
        <v/>
      </c>
      <c r="C496" t="str">
        <f>IF(OR(    'BS-8'!B142=0,    'BS-8'!B142=""),"",   'BS-8'!C142)</f>
        <v/>
      </c>
      <c r="D496" t="str">
        <f>IF(OR(    'BS-8'!B142=0,    'BS-8'!B142=""),"",   'BS-8'!D142)</f>
        <v/>
      </c>
      <c r="E496" t="str">
        <f>IF(OR(    'BS-8'!B142=0,    'BS-8'!B142=""),"",   'BS-8'!E142)</f>
        <v/>
      </c>
      <c r="F496" t="str">
        <f>IF(OR(    'BS-8'!B142=0,    'BS-8'!B142=""),"",   'BS-8'!F142)</f>
        <v/>
      </c>
      <c r="G496" t="str">
        <f>IF(B496="","No Number",IF(ISNUMBER(VALUE(MID(B496,5,2))),IF(LEN(B496)=3,"Total",IF(OR(LEFT(B496,3)="340",LEFT(B496,3)="350",ISNUMBER(F496)),IF(SUM(D496:F496)=0,0,"Data"),"No Number")),"Head"))</f>
        <v>No Number</v>
      </c>
    </row>
    <row r="497">
      <c r="B497" t="str">
        <f>IF(OR(    'BS-8'!B143=0,    'BS-8'!B143=""),"",   'BS-8'!B143)</f>
        <v/>
      </c>
      <c r="C497" t="str">
        <f>IF(OR(    'BS-8'!B143=0,    'BS-8'!B143=""),"",   'BS-8'!C143)</f>
        <v/>
      </c>
      <c r="D497" t="str">
        <f>IF(OR(    'BS-8'!B143=0,    'BS-8'!B143=""),"",   'BS-8'!D143)</f>
        <v/>
      </c>
      <c r="E497" t="str">
        <f>IF(OR(    'BS-8'!B143=0,    'BS-8'!B143=""),"",   'BS-8'!E143)</f>
        <v/>
      </c>
      <c r="F497" t="str">
        <f>IF(OR(    'BS-8'!B143=0,    'BS-8'!B143=""),"",   'BS-8'!F143)</f>
        <v/>
      </c>
      <c r="G497" t="str">
        <f>IF(B497="","No Number",IF(ISNUMBER(VALUE(MID(B497,5,2))),IF(LEN(B497)=3,"Total",IF(OR(LEFT(B497,3)="340",LEFT(B497,3)="350",ISNUMBER(F497)),IF(SUM(D497:F497)=0,0,"Data"),"No Number")),"Head"))</f>
        <v>No Number</v>
      </c>
    </row>
    <row r="498">
      <c r="B498" t="str">
        <f>IF(OR(    'BS-8'!B144=0,    'BS-8'!B144=""),"",   'BS-8'!B144)</f>
        <v/>
      </c>
      <c r="C498" t="str">
        <f>IF(OR(    'BS-8'!B144=0,    'BS-8'!B144=""),"",   'BS-8'!C144)</f>
        <v/>
      </c>
      <c r="D498" t="str">
        <f>IF(OR(    'BS-8'!B144=0,    'BS-8'!B144=""),"",   'BS-8'!D144)</f>
        <v/>
      </c>
      <c r="E498" t="str">
        <f>IF(OR(    'BS-8'!B144=0,    'BS-8'!B144=""),"",   'BS-8'!E144)</f>
        <v/>
      </c>
      <c r="F498" t="str">
        <f>IF(OR(    'BS-8'!B144=0,    'BS-8'!B144=""),"",   'BS-8'!F144)</f>
        <v/>
      </c>
      <c r="G498" t="str">
        <f>IF(B498="","No Number",IF(ISNUMBER(VALUE(MID(B498,5,2))),IF(LEN(B498)=3,"Total",IF(OR(LEFT(B498,3)="340",LEFT(B498,3)="350",ISNUMBER(F498)),IF(SUM(D498:F498)=0,0,"Data"),"No Number")),"Head"))</f>
        <v>No Number</v>
      </c>
    </row>
    <row r="499">
      <c r="B499" t="str">
        <f>IF(OR(    'BS-8'!B145=0,    'BS-8'!B145=""),"",   'BS-8'!B145)</f>
        <v/>
      </c>
      <c r="C499" t="str">
        <f>IF(OR(    'BS-8'!B145=0,    'BS-8'!B145=""),"",   'BS-8'!C145)</f>
        <v/>
      </c>
      <c r="D499" t="str">
        <f>IF(OR(    'BS-8'!B145=0,    'BS-8'!B145=""),"",   'BS-8'!D145)</f>
        <v/>
      </c>
      <c r="E499" t="str">
        <f>IF(OR(    'BS-8'!B145=0,    'BS-8'!B145=""),"",   'BS-8'!E145)</f>
        <v/>
      </c>
      <c r="F499" t="str">
        <f>IF(OR(    'BS-8'!B145=0,    'BS-8'!B145=""),"",   'BS-8'!F145)</f>
        <v/>
      </c>
      <c r="G499" t="str">
        <f>IF(B499="","No Number",IF(ISNUMBER(VALUE(MID(B499,5,2))),IF(LEN(B499)=3,"Total",IF(OR(LEFT(B499,3)="340",LEFT(B499,3)="350",ISNUMBER(F499)),IF(SUM(D499:F499)=0,0,"Data"),"No Number")),"Head"))</f>
        <v>No Number</v>
      </c>
    </row>
    <row r="500">
      <c r="B500" t="str">
        <f>IF(OR(    'BS-8'!B146=0,    'BS-8'!B146=""),"",   'BS-8'!B146)</f>
        <v/>
      </c>
      <c r="C500" t="str">
        <f>IF(OR(    'BS-8'!B146=0,    'BS-8'!B146=""),"",   'BS-8'!C146)</f>
        <v/>
      </c>
      <c r="D500" t="str">
        <f>IF(OR(    'BS-8'!B146=0,    'BS-8'!B146=""),"",   'BS-8'!D146)</f>
        <v/>
      </c>
      <c r="E500" t="str">
        <f>IF(OR(    'BS-8'!B146=0,    'BS-8'!B146=""),"",   'BS-8'!E146)</f>
        <v/>
      </c>
      <c r="F500" t="str">
        <f>IF(OR(    'BS-8'!B146=0,    'BS-8'!B146=""),"",   'BS-8'!F146)</f>
        <v/>
      </c>
      <c r="G500" t="str">
        <f>IF(B500="","No Number",IF(ISNUMBER(VALUE(MID(B500,5,2))),IF(LEN(B500)=3,"Total",IF(OR(LEFT(B500,3)="340",LEFT(B500,3)="350",ISNUMBER(F500)),IF(SUM(D500:F500)=0,0,"Data"),"No Number")),"Head"))</f>
        <v>No Number</v>
      </c>
    </row>
    <row r="501">
      <c r="B501" t="str">
        <f>IF(OR(    'BS-8'!B147=0,    'BS-8'!B147=""),"",   'BS-8'!B147)</f>
        <v/>
      </c>
      <c r="C501" t="str">
        <f>IF(OR(    'BS-8'!B147=0,    'BS-8'!B147=""),"",   'BS-8'!C147)</f>
        <v/>
      </c>
      <c r="D501" t="str">
        <f>IF(OR(    'BS-8'!B147=0,    'BS-8'!B147=""),"",   'BS-8'!D147)</f>
        <v/>
      </c>
      <c r="E501" t="str">
        <f>IF(OR(    'BS-8'!B147=0,    'BS-8'!B147=""),"",   'BS-8'!E147)</f>
        <v/>
      </c>
      <c r="F501" t="str">
        <f>IF(OR(    'BS-8'!B147=0,    'BS-8'!B147=""),"",   'BS-8'!F147)</f>
        <v/>
      </c>
      <c r="G501" t="str">
        <f>IF(B501="","No Number",IF(ISNUMBER(VALUE(MID(B501,5,2))),IF(LEN(B501)=3,"Total",IF(OR(LEFT(B501,3)="340",LEFT(B501,3)="350",ISNUMBER(F501)),IF(SUM(D501:F501)=0,0,"Data"),"No Number")),"Head"))</f>
        <v>No Number</v>
      </c>
    </row>
    <row r="502">
      <c r="B502" t="str">
        <f>IF(OR(    'BS-8'!B148=0,    'BS-8'!B148=""),"",   'BS-8'!B148)</f>
        <v/>
      </c>
      <c r="C502" t="str">
        <f>IF(OR(    'BS-8'!B148=0,    'BS-8'!B148=""),"",   'BS-8'!C148)</f>
        <v/>
      </c>
      <c r="D502" t="str">
        <f>IF(OR(    'BS-8'!B148=0,    'BS-8'!B148=""),"",   'BS-8'!D148)</f>
        <v/>
      </c>
      <c r="E502" t="str">
        <f>IF(OR(    'BS-8'!B148=0,    'BS-8'!B148=""),"",   'BS-8'!E148)</f>
        <v/>
      </c>
      <c r="F502" t="str">
        <f>IF(OR(    'BS-8'!B148=0,    'BS-8'!B148=""),"",   'BS-8'!F148)</f>
        <v/>
      </c>
      <c r="G502" t="str">
        <f>IF(B502="","No Number",IF(ISNUMBER(VALUE(MID(B502,5,2))),IF(LEN(B502)=3,"Total",IF(OR(LEFT(B502,3)="340",LEFT(B502,3)="350",ISNUMBER(F502)),IF(SUM(D502:F502)=0,0,"Data"),"No Number")),"Head"))</f>
        <v>No Number</v>
      </c>
    </row>
    <row r="503">
      <c r="B503" t="str">
        <f>IF(OR(    'BS-8'!B149=0,    'BS-8'!B149=""),"",   'BS-8'!B149)</f>
        <v/>
      </c>
      <c r="C503" t="str">
        <f>IF(OR(    'BS-8'!B149=0,    'BS-8'!B149=""),"",   'BS-8'!C149)</f>
        <v/>
      </c>
      <c r="D503" t="str">
        <f>IF(OR(    'BS-8'!B149=0,    'BS-8'!B149=""),"",   'BS-8'!D149)</f>
        <v/>
      </c>
      <c r="E503" t="str">
        <f>IF(OR(    'BS-8'!B149=0,    'BS-8'!B149=""),"",   'BS-8'!E149)</f>
        <v/>
      </c>
      <c r="F503" t="str">
        <f>IF(OR(    'BS-8'!B149=0,    'BS-8'!B149=""),"",   'BS-8'!F149)</f>
        <v/>
      </c>
      <c r="G503" t="str">
        <f>IF(B503="","No Number",IF(ISNUMBER(VALUE(MID(B503,5,2))),IF(LEN(B503)=3,"Total",IF(OR(LEFT(B503,3)="340",LEFT(B503,3)="350",ISNUMBER(F503)),IF(SUM(D503:F503)=0,0,"Data"),"No Number")),"Head"))</f>
        <v>No Number</v>
      </c>
    </row>
    <row r="504">
      <c r="B504" t="str">
        <f>IF(OR(    'BS-8'!B150=0,    'BS-8'!B150=""),"",   'BS-8'!B150)</f>
        <v/>
      </c>
      <c r="C504" t="str">
        <f>IF(OR(    'BS-8'!B150=0,    'BS-8'!B150=""),"",   'BS-8'!C150)</f>
        <v/>
      </c>
      <c r="D504" t="str">
        <f>IF(OR(    'BS-8'!B150=0,    'BS-8'!B150=""),"",   'BS-8'!D150)</f>
        <v/>
      </c>
      <c r="E504" t="str">
        <f>IF(OR(    'BS-8'!B150=0,    'BS-8'!B150=""),"",   'BS-8'!E150)</f>
        <v/>
      </c>
      <c r="F504" t="str">
        <f>IF(OR(    'BS-8'!B150=0,    'BS-8'!B150=""),"",   'BS-8'!F150)</f>
        <v/>
      </c>
      <c r="G504" t="str">
        <f>IF(B504="","No Number",IF(ISNUMBER(VALUE(MID(B504,5,2))),IF(LEN(B504)=3,"Total",IF(OR(LEFT(B504,3)="340",LEFT(B504,3)="350",ISNUMBER(F504)),IF(SUM(D504:F504)=0,0,"Data"),"No Number")),"Head"))</f>
        <v>No Number</v>
      </c>
    </row>
    <row r="505">
      <c r="B505" t="str">
        <f>IF(OR(    'BS-8'!B151=0,    'BS-8'!B151=""),"",   'BS-8'!B151)</f>
        <v/>
      </c>
      <c r="C505" t="str">
        <f>IF(OR(    'BS-8'!B151=0,    'BS-8'!B151=""),"",   'BS-8'!C151)</f>
        <v/>
      </c>
      <c r="D505" t="str">
        <f>IF(OR(    'BS-8'!B151=0,    'BS-8'!B151=""),"",   'BS-8'!D151)</f>
        <v/>
      </c>
      <c r="E505" t="str">
        <f>IF(OR(    'BS-8'!B151=0,    'BS-8'!B151=""),"",   'BS-8'!E151)</f>
        <v/>
      </c>
      <c r="F505" t="str">
        <f>IF(OR(    'BS-8'!B151=0,    'BS-8'!B151=""),"",   'BS-8'!F151)</f>
        <v/>
      </c>
      <c r="G505" t="str">
        <f>IF(B505="","No Number",IF(ISNUMBER(VALUE(MID(B505,5,2))),IF(LEN(B505)=3,"Total",IF(OR(LEFT(B505,3)="340",LEFT(B505,3)="350",ISNUMBER(F505)),IF(SUM(D505:F505)=0,0,"Data"),"No Number")),"Head"))</f>
        <v>No Number</v>
      </c>
    </row>
    <row r="506">
      <c r="B506">
        <f>IF(OR(    'BS-8'!B152=0,    'BS-8'!B152=""),"",   'BS-8'!B152)</f>
        <v>230</v>
      </c>
      <c r="C506" t="str">
        <f>IF(OR(    'BS-8'!B152=0,    'BS-8'!B152=""),"",   'BS-8'!C152)</f>
        <v xml:space="preserve">Total-Operations &amp; Maintenance-നടത്തിപ്പ്/സംരക്ഷണ ചെലവുകള്‍-ആകെ </v>
      </c>
      <c r="D506">
        <f>SUBTOTAL(9,D454:D505)</f>
        <v>633276</v>
      </c>
      <c r="E506">
        <f>SUBTOTAL(9,E454:E505)</f>
        <v>1400000</v>
      </c>
      <c r="F506">
        <f>SUBTOTAL(9,F454:F505)</f>
        <v>1530000</v>
      </c>
      <c r="G506" t="str">
        <f>IF(B506="","No Number",IF(ISNUMBER(VALUE(MID(B506,5,2))),IF(LEN(B506)=3,"Total",IF(OR(LEFT(B506,3)="340",LEFT(B506,3)="350",ISNUMBER(F506)),IF(SUM(D506:F506)=0,0,"Data"),"No Number")),"Head"))</f>
        <v>Head</v>
      </c>
    </row>
    <row r="507" xml:space="preserve">
      <c r="B507" t="str">
        <v>BS-8 PARTICULARS</v>
      </c>
      <c r="D507" t="str">
        <f>D32</f>
        <v>Actuals for the year 2023-2024(യഥാര്‍ത്ഥ കണക്ക് 2023-2024)</v>
      </c>
      <c r="E507" t="str">
        <f>E32</f>
        <v>Budget  for the  year (including all revisions) 2024-2025  (പരിഷ്കരിച്ച ബജറ്റ്  2024-2025)</v>
      </c>
      <c r="F507" t="str" xml:space="preserve">
        <f>F32</f>
        <v xml:space="preserve">Budget for the Year2025-2026
 (ബജറ്റ്-2025-2026)</v>
      </c>
      <c r="G507" t="str">
        <f>IF(B507="","No Number",IF(ISNUMBER(VALUE(MID(B507,5,2))),IF(LEN(B507)=3,"Total",IF(OR(LEFT(B507,3)="340",LEFT(B507,3)="350",ISNUMBER(F507)),IF(SUM(D507:F507)=0,0,"Data"),"No Number")),"Head"))</f>
        <v>Head</v>
      </c>
    </row>
    <row r="508">
      <c r="B508" t="str">
        <f>'BS-8'!B153</f>
        <v>240 - Interest &amp; Finance Charges-പലിശയും അനുബന്ധ ചെലവുകളും</v>
      </c>
      <c r="G508" t="str">
        <f>IF(B508="","No Number",IF(ISNUMBER(VALUE(MID(B508,5,2))),IF(LEN(B508)=3,"Total",IF(OR(LEFT(B508,3)="340",LEFT(B508,3)="350",ISNUMBER(F508)),IF(SUM(D508:F508)=0,0,"Data"),"No Number")),"Head"))</f>
        <v>Head</v>
      </c>
    </row>
    <row r="509">
      <c r="B509">
        <f>IF(OR(    'BS-8'!B154=0,    'BS-8'!B154=""),"",   'BS-8'!B154)</f>
        <v>2401001</v>
      </c>
      <c r="C509" t="str">
        <f>IF(OR(    'BS-8'!B154=0,    'BS-8'!B154=""),"",   'BS-8'!C154)</f>
        <v xml:space="preserve">Interest on Loans from Central Government-കേന്ദ്ര സര്‍ക്കാര്‍ വായ്പകളിന്മേലുള്ള പലിശ </v>
      </c>
      <c r="D509">
        <f>IF(OR(    'BS-8'!B154=0,    'BS-8'!B154=""),"",   'BS-8'!D154)</f>
        <v>0</v>
      </c>
      <c r="E509">
        <f>IF(OR(    'BS-8'!B154=0,    'BS-8'!B154=""),"",   'BS-8'!E154)</f>
        <v>0</v>
      </c>
      <c r="F509">
        <f>IF(OR(    'BS-8'!B154=0,    'BS-8'!B154=""),"",   'BS-8'!F154)</f>
        <v>0</v>
      </c>
      <c r="G509">
        <f>IF(B509="","No Number",IF(ISNUMBER(VALUE(MID(B509,5,2))),IF(LEN(B509)=3,"Total",IF(OR(LEFT(B509,3)="340",LEFT(B509,3)="350",ISNUMBER(F509)),IF(SUM(D509:F509)=0,0,"Data"),"No Number")),"Head"))</f>
        <v>0</v>
      </c>
    </row>
    <row r="510">
      <c r="B510">
        <f>IF(OR(    'BS-8'!B155=0,    'BS-8'!B155=""),"",   'BS-8'!B155)</f>
        <v>2402001</v>
      </c>
      <c r="C510" t="str">
        <f>IF(OR(    'BS-8'!B155=0,    'BS-8'!B155=""),"",   'BS-8'!C155)</f>
        <v>Interest on Loans from State Government-സംസ്ഥാന  സര്‍ക്കാര്‍ വായ്പകളിന്മേലുള്ള പലിശ</v>
      </c>
      <c r="D510">
        <f>IF(OR(    'BS-8'!B155=0,    'BS-8'!B155=""),"",   'BS-8'!D155)</f>
        <v>0</v>
      </c>
      <c r="E510">
        <f>IF(OR(    'BS-8'!B155=0,    'BS-8'!B155=""),"",   'BS-8'!E155)</f>
        <v>0</v>
      </c>
      <c r="F510">
        <f>IF(OR(    'BS-8'!B155=0,    'BS-8'!B155=""),"",   'BS-8'!F155)</f>
        <v>0</v>
      </c>
      <c r="G510">
        <f>IF(B510="","No Number",IF(ISNUMBER(VALUE(MID(B510,5,2))),IF(LEN(B510)=3,"Total",IF(OR(LEFT(B510,3)="340",LEFT(B510,3)="350",ISNUMBER(F510)),IF(SUM(D510:F510)=0,0,"Data"),"No Number")),"Head"))</f>
        <v>0</v>
      </c>
    </row>
    <row r="511">
      <c r="B511">
        <f>IF(OR(    'BS-8'!B156=0,    'BS-8'!B156=""),"",   'BS-8'!B156)</f>
        <v>2403001</v>
      </c>
      <c r="C511" t="str">
        <f>IF(OR(    'BS-8'!B156=0,    'BS-8'!B156=""),"",   'BS-8'!C156)</f>
        <v>Interest on Loans from Government Bodies &amp; Associations-സര്‍ക്കാര്‍സ്ഥാപനങ്ങളില്‍ നിന്നുള്ള  വായ്പകളിന്മേലുള്ള പലിശ</v>
      </c>
      <c r="D511">
        <f>IF(OR(    'BS-8'!B156=0,    'BS-8'!B156=""),"",   'BS-8'!D156)</f>
        <v>0</v>
      </c>
      <c r="E511">
        <f>IF(OR(    'BS-8'!B156=0,    'BS-8'!B156=""),"",   'BS-8'!E156)</f>
        <v>0</v>
      </c>
      <c r="F511">
        <f>IF(OR(    'BS-8'!B156=0,    'BS-8'!B156=""),"",   'BS-8'!F156)</f>
        <v>0</v>
      </c>
      <c r="G511">
        <f>IF(B511="","No Number",IF(ISNUMBER(VALUE(MID(B511,5,2))),IF(LEN(B511)=3,"Total",IF(OR(LEFT(B511,3)="340",LEFT(B511,3)="350",ISNUMBER(F511)),IF(SUM(D511:F511)=0,0,"Data"),"No Number")),"Head"))</f>
        <v>0</v>
      </c>
    </row>
    <row r="512">
      <c r="B512">
        <f>IF(OR(    'BS-8'!B157=0,    'BS-8'!B157=""),"",   'BS-8'!B157)</f>
        <v>2404001</v>
      </c>
      <c r="C512" t="str">
        <f>IF(OR(    'BS-8'!B157=0,    'BS-8'!B157=""),"",   'BS-8'!C157)</f>
        <v>Interest on Loans from International Agencies-അന്തര്‍ദേശീയ ഏജന്‍സികളില്‍ നിന്നുള്ള വായ്പകളിന്മേലുള്ള പലിശ</v>
      </c>
      <c r="D512">
        <f>IF(OR(    'BS-8'!B157=0,    'BS-8'!B157=""),"",   'BS-8'!D157)</f>
        <v>0</v>
      </c>
      <c r="E512">
        <f>IF(OR(    'BS-8'!B157=0,    'BS-8'!B157=""),"",   'BS-8'!E157)</f>
        <v>0</v>
      </c>
      <c r="F512">
        <f>IF(OR(    'BS-8'!B157=0,    'BS-8'!B157=""),"",   'BS-8'!F157)</f>
        <v>0</v>
      </c>
      <c r="G512">
        <f>IF(B512="","No Number",IF(ISNUMBER(VALUE(MID(B512,5,2))),IF(LEN(B512)=3,"Total",IF(OR(LEFT(B512,3)="340",LEFT(B512,3)="350",ISNUMBER(F512)),IF(SUM(D512:F512)=0,0,"Data"),"No Number")),"Head"))</f>
        <v>0</v>
      </c>
    </row>
    <row r="513">
      <c r="B513">
        <f>IF(OR(    'BS-8'!B158=0,    'BS-8'!B158=""),"",   'BS-8'!B158)</f>
        <v>2405001</v>
      </c>
      <c r="C513" t="str">
        <f>IF(OR(    'BS-8'!B158=0,    'BS-8'!B158=""),"",   'BS-8'!C158)</f>
        <v>Interest on loans from banks-ബാങ്ക് വായ്പകളിന്മേല്‍ ഉള്ള പലിശ</v>
      </c>
      <c r="D513">
        <f>IF(OR(    'BS-8'!B158=0,    'BS-8'!B158=""),"",   'BS-8'!D158)</f>
        <v>0</v>
      </c>
      <c r="E513">
        <f>IF(OR(    'BS-8'!B158=0,    'BS-8'!B158=""),"",   'BS-8'!E158)</f>
        <v>0</v>
      </c>
      <c r="F513">
        <f>IF(OR(    'BS-8'!B158=0,    'BS-8'!B158=""),"",   'BS-8'!F158)</f>
        <v>0</v>
      </c>
      <c r="G513">
        <f>IF(B513="","No Number",IF(ISNUMBER(VALUE(MID(B513,5,2))),IF(LEN(B513)=3,"Total",IF(OR(LEFT(B513,3)="340",LEFT(B513,3)="350",ISNUMBER(F513)),IF(SUM(D513:F513)=0,0,"Data"),"No Number")),"Head"))</f>
        <v>0</v>
      </c>
    </row>
    <row r="514">
      <c r="B514">
        <f>IF(OR(    'BS-8'!B159=0,    'BS-8'!B159=""),"",   'BS-8'!B159)</f>
        <v>2405002</v>
      </c>
      <c r="C514" t="str">
        <f>IF(OR(    'BS-8'!B159=0,    'BS-8'!B159=""),"",   'BS-8'!C159)</f>
        <v>Interest on loans from financial institutions - മറ്റ് ധനകാര്യ സ്ഥാപനങ്ങളില്‍ നിന്നുള്ള വായ്പകളിന്മേല്‍ ഉള്ള പലിശ</v>
      </c>
      <c r="D514">
        <f>IF(OR(    'BS-8'!B159=0,    'BS-8'!B159=""),"",   'BS-8'!D159)</f>
        <v>0</v>
      </c>
      <c r="E514">
        <f>IF(OR(    'BS-8'!B159=0,    'BS-8'!B159=""),"",   'BS-8'!E159)</f>
        <v>0</v>
      </c>
      <c r="F514">
        <f>IF(OR(    'BS-8'!B159=0,    'BS-8'!B159=""),"",   'BS-8'!F159)</f>
        <v>0</v>
      </c>
      <c r="G514">
        <f>IF(B514="","No Number",IF(ISNUMBER(VALUE(MID(B514,5,2))),IF(LEN(B514)=3,"Total",IF(OR(LEFT(B514,3)="340",LEFT(B514,3)="350",ISNUMBER(F514)),IF(SUM(D514:F514)=0,0,"Data"),"No Number")),"Head"))</f>
        <v>0</v>
      </c>
    </row>
    <row r="515">
      <c r="B515">
        <f>IF(OR(    'BS-8'!B160=0,    'BS-8'!B160=""),"",   'BS-8'!B160)</f>
        <v>2406001</v>
      </c>
      <c r="C515" t="str">
        <f>IF(OR(    'BS-8'!B160=0,    'BS-8'!B160=""),"",   'BS-8'!C160)</f>
        <v>Other Interests-പലിശ നല്‍കല്‍-മറ്റിനങ്ങള്‍</v>
      </c>
      <c r="D515">
        <f>IF(OR(    'BS-8'!B160=0,    'BS-8'!B160=""),"",   'BS-8'!D160)</f>
        <v>0</v>
      </c>
      <c r="E515">
        <f>IF(OR(    'BS-8'!B160=0,    'BS-8'!B160=""),"",   'BS-8'!E160)</f>
        <v>0</v>
      </c>
      <c r="F515">
        <f>IF(OR(    'BS-8'!B160=0,    'BS-8'!B160=""),"",   'BS-8'!F160)</f>
        <v>0</v>
      </c>
      <c r="G515">
        <f>IF(B515="","No Number",IF(ISNUMBER(VALUE(MID(B515,5,2))),IF(LEN(B515)=3,"Total",IF(OR(LEFT(B515,3)="340",LEFT(B515,3)="350",ISNUMBER(F515)),IF(SUM(D515:F515)=0,0,"Data"),"No Number")),"Head"))</f>
        <v>0</v>
      </c>
    </row>
    <row r="516">
      <c r="B516">
        <f>IF(OR(    'BS-8'!B161=0,    'BS-8'!B161=""),"",   'BS-8'!B161)</f>
        <v>2407001</v>
      </c>
      <c r="C516" t="str">
        <f>IF(OR(    'BS-8'!B161=0,    'BS-8'!B161=""),"",   'BS-8'!C161)</f>
        <v>Bank Charges-ബാങ്ക് ചാര്‍ജ് നല്‍കല്‍</v>
      </c>
      <c r="D516">
        <f>IF(OR(    'BS-8'!B161=0,    'BS-8'!B161=""),"",   'BS-8'!D161)</f>
        <v>0</v>
      </c>
      <c r="E516">
        <f>IF(OR(    'BS-8'!B161=0,    'BS-8'!B161=""),"",   'BS-8'!E161)</f>
        <v>0</v>
      </c>
      <c r="F516">
        <f>IF(OR(    'BS-8'!B161=0,    'BS-8'!B161=""),"",   'BS-8'!F161)</f>
        <v>0</v>
      </c>
      <c r="G516">
        <f>IF(B516="","No Number",IF(ISNUMBER(VALUE(MID(B516,5,2))),IF(LEN(B516)=3,"Total",IF(OR(LEFT(B516,3)="340",LEFT(B516,3)="350",ISNUMBER(F516)),IF(SUM(D516:F516)=0,0,"Data"),"No Number")),"Head"))</f>
        <v>0</v>
      </c>
    </row>
    <row r="517">
      <c r="B517">
        <f>IF(OR(    'BS-8'!B162=0,    'BS-8'!B162=""),"",   'BS-8'!B162)</f>
        <v>2408001</v>
      </c>
      <c r="C517" t="str">
        <f>IF(OR(    'BS-8'!B162=0,    'BS-8'!B162=""),"",   'BS-8'!C162)</f>
        <v>Other Finance Expenses-ധനകാര്യ ഇടപാടുകള്‍ക്കുള്ള മറ്റ് ചെലവുകള്‍</v>
      </c>
      <c r="D517">
        <f>IF(OR(    'BS-8'!B162=0,    'BS-8'!B162=""),"",   'BS-8'!D162)</f>
        <v>0</v>
      </c>
      <c r="E517">
        <f>IF(OR(    'BS-8'!B162=0,    'BS-8'!B162=""),"",   'BS-8'!E162)</f>
        <v>0</v>
      </c>
      <c r="F517">
        <f>IF(OR(    'BS-8'!B162=0,    'BS-8'!B162=""),"",   'BS-8'!F162)</f>
        <v>0</v>
      </c>
      <c r="G517">
        <f>IF(B517="","No Number",IF(ISNUMBER(VALUE(MID(B517,5,2))),IF(LEN(B517)=3,"Total",IF(OR(LEFT(B517,3)="340",LEFT(B517,3)="350",ISNUMBER(F517)),IF(SUM(D517:F517)=0,0,"Data"),"No Number")),"Head"))</f>
        <v>0</v>
      </c>
    </row>
    <row r="518">
      <c r="B518" t="str">
        <f>IF(OR(    'BS-8'!B163=0,    'BS-8'!B163=""),"",   'BS-8'!B163)</f>
        <v/>
      </c>
      <c r="C518" t="str">
        <f>IF(OR(    'BS-8'!B163=0,    'BS-8'!B163=""),"",   'BS-8'!C163)</f>
        <v/>
      </c>
      <c r="D518" t="str">
        <f>IF(OR(    'BS-8'!B163=0,    'BS-8'!B163=""),"",   'BS-8'!D163)</f>
        <v/>
      </c>
      <c r="E518" t="str">
        <f>IF(OR(    'BS-8'!B163=0,    'BS-8'!B163=""),"",   'BS-8'!E163)</f>
        <v/>
      </c>
      <c r="F518" t="str">
        <f>IF(OR(    'BS-8'!B163=0,    'BS-8'!B163=""),"",   'BS-8'!F163)</f>
        <v/>
      </c>
      <c r="G518" t="str">
        <f>IF(B518="","No Number",IF(ISNUMBER(VALUE(MID(B518,5,2))),IF(LEN(B518)=3,"Total",IF(OR(LEFT(B518,3)="340",LEFT(B518,3)="350",ISNUMBER(F518)),IF(SUM(D518:F518)=0,0,"Data"),"No Number")),"Head"))</f>
        <v>No Number</v>
      </c>
    </row>
    <row r="519">
      <c r="B519" t="str">
        <f>IF(OR(    'BS-8'!B164=0,    'BS-8'!B164=""),"",   'BS-8'!B164)</f>
        <v/>
      </c>
      <c r="C519" t="str">
        <f>IF(OR(    'BS-8'!B164=0,    'BS-8'!B164=""),"",   'BS-8'!C164)</f>
        <v/>
      </c>
      <c r="D519" t="str">
        <f>IF(OR(    'BS-8'!B164=0,    'BS-8'!B164=""),"",   'BS-8'!D164)</f>
        <v/>
      </c>
      <c r="E519" t="str">
        <f>IF(OR(    'BS-8'!B164=0,    'BS-8'!B164=""),"",   'BS-8'!E164)</f>
        <v/>
      </c>
      <c r="F519" t="str">
        <f>IF(OR(    'BS-8'!B164=0,    'BS-8'!B164=""),"",   'BS-8'!F164)</f>
        <v/>
      </c>
      <c r="G519" t="str">
        <f>IF(B519="","No Number",IF(ISNUMBER(VALUE(MID(B519,5,2))),IF(LEN(B519)=3,"Total",IF(OR(LEFT(B519,3)="340",LEFT(B519,3)="350",ISNUMBER(F519)),IF(SUM(D519:F519)=0,0,"Data"),"No Number")),"Head"))</f>
        <v>No Number</v>
      </c>
    </row>
    <row r="520">
      <c r="B520" t="str">
        <f>IF(OR(    'BS-8'!B165=0,    'BS-8'!B165=""),"",   'BS-8'!B165)</f>
        <v/>
      </c>
      <c r="C520" t="str">
        <f>IF(OR(    'BS-8'!B165=0,    'BS-8'!B165=""),"",   'BS-8'!C165)</f>
        <v/>
      </c>
      <c r="D520" t="str">
        <f>IF(OR(    'BS-8'!B165=0,    'BS-8'!B165=""),"",   'BS-8'!D165)</f>
        <v/>
      </c>
      <c r="E520" t="str">
        <f>IF(OR(    'BS-8'!B165=0,    'BS-8'!B165=""),"",   'BS-8'!E165)</f>
        <v/>
      </c>
      <c r="F520" t="str">
        <f>IF(OR(    'BS-8'!B165=0,    'BS-8'!B165=""),"",   'BS-8'!F165)</f>
        <v/>
      </c>
      <c r="G520" t="str">
        <f>IF(B520="","No Number",IF(ISNUMBER(VALUE(MID(B520,5,2))),IF(LEN(B520)=3,"Total",IF(OR(LEFT(B520,3)="340",LEFT(B520,3)="350",ISNUMBER(F520)),IF(SUM(D520:F520)=0,0,"Data"),"No Number")),"Head"))</f>
        <v>No Number</v>
      </c>
    </row>
    <row r="521">
      <c r="B521" t="str">
        <f>IF(OR(    'BS-8'!B166=0,    'BS-8'!B166=""),"",   'BS-8'!B166)</f>
        <v/>
      </c>
      <c r="C521" t="str">
        <f>IF(OR(    'BS-8'!B166=0,    'BS-8'!B166=""),"",   'BS-8'!C166)</f>
        <v/>
      </c>
      <c r="D521" t="str">
        <f>IF(OR(    'BS-8'!B166=0,    'BS-8'!B166=""),"",   'BS-8'!D166)</f>
        <v/>
      </c>
      <c r="E521" t="str">
        <f>IF(OR(    'BS-8'!B166=0,    'BS-8'!B166=""),"",   'BS-8'!E166)</f>
        <v/>
      </c>
      <c r="F521" t="str">
        <f>IF(OR(    'BS-8'!B166=0,    'BS-8'!B166=""),"",   'BS-8'!F166)</f>
        <v/>
      </c>
      <c r="G521" t="str">
        <f>IF(B521="","No Number",IF(ISNUMBER(VALUE(MID(B521,5,2))),IF(LEN(B521)=3,"Total",IF(OR(LEFT(B521,3)="340",LEFT(B521,3)="350",ISNUMBER(F521)),IF(SUM(D521:F521)=0,0,"Data"),"No Number")),"Head"))</f>
        <v>No Number</v>
      </c>
    </row>
    <row r="522">
      <c r="B522">
        <f>IF(OR(    'BS-8'!B167=0,    'BS-8'!B167=""),"",   'BS-8'!B167)</f>
        <v>240</v>
      </c>
      <c r="C522" t="str">
        <f>IF(OR(    'BS-8'!B167=0,    'BS-8'!B167=""),"",   'BS-8'!C167)</f>
        <v>Total-Interest &amp; Finance Charges-പലിശയും അനുബന്ധ ചെലവുകളും-ആകെ</v>
      </c>
      <c r="D522">
        <f>SUBTOTAL(9,D509:D521)</f>
        <v>0</v>
      </c>
      <c r="E522">
        <f>SUBTOTAL(9,E509:E521)</f>
        <v>0</v>
      </c>
      <c r="F522">
        <f>SUBTOTAL(9,F509:F521)</f>
        <v>0</v>
      </c>
      <c r="G522" t="str">
        <f>IF(B522="","No Number",IF(ISNUMBER(VALUE(MID(B522,5,2))),IF(LEN(B522)=3,"Total",IF(OR(LEFT(B522,3)="340",LEFT(B522,3)="350",ISNUMBER(F522)),IF(SUM(D522:F522)=0,0,"Data"),"No Number")),"Head"))</f>
        <v>Head</v>
      </c>
    </row>
    <row r="523">
      <c r="B523" t="str">
        <v xml:space="preserve">TOTAL STATUTORY EXPENDITURE-അനിവാര്യ ചെലവുകള്‍ ആകെ </v>
      </c>
      <c r="D523" t="e">
        <f>SUBTOTAL(9, D360:D521)</f>
        <v>#REF!</v>
      </c>
      <c r="E523">
        <f>SUBTOTAL(9, E360:E521)</f>
        <v>22214000</v>
      </c>
      <c r="F523">
        <f>SUBTOTAL(9, F360:F521)</f>
        <v>29609000</v>
      </c>
      <c r="G523" t="str">
        <f>IF(B523="","No Number",IF(ISNUMBER(VALUE(MID(B523,5,2))),IF(LEN(B523)=3,"Total",IF(OR(LEFT(B523,3)="340",LEFT(B523,3)="350",ISNUMBER(F523)),IF(SUM(D523:F523)=0,0,"Data"),"No Number")),"Head"))</f>
        <v>Head</v>
      </c>
    </row>
    <row r="524">
      <c r="B524" t="str">
        <f>B57</f>
        <v>Karassery Grama Panchayath Draft  Budget for the Financial Year 2025-2026</v>
      </c>
      <c r="G524" t="str">
        <f>IF(B524="","No Number",IF(ISNUMBER(VALUE(MID(B524,5,2))),IF(LEN(B524)=3,"Total",IF(OR(LEFT(B524,3)="340",LEFT(B524,3)="350",ISNUMBER(F524)),IF(SUM(D524:F524)=0,0,"Data"),"No Number")),"Head"))</f>
        <v>Head</v>
      </c>
    </row>
    <row r="525">
      <c r="B525" t="str">
        <f>'BS-9'!B5</f>
        <v xml:space="preserve"> BS-9-Revenue Expenditure-PLAN -    (പ്ലാന്‍ റവന്യു ചെലവുകള്‍ക്കു വേണ്ടിയുള്ള വകയിരുത്തലുകള്‍)</v>
      </c>
      <c r="G525" t="str">
        <f>IF(B525="","No Number",IF(ISNUMBER(VALUE(MID(B525,5,2))),IF(LEN(B525)=3,"Total",IF(OR(LEFT(B525,3)="340",LEFT(B525,3)="350",ISNUMBER(F525)),IF(SUM(D525:F525)=0,0,"Data"),"No Number")),"Head"))</f>
        <v>Head</v>
      </c>
    </row>
    <row r="526" xml:space="preserve">
      <c r="B526" t="str">
        <v>DETAILED HEAD CODE</v>
      </c>
      <c r="C526" t="str">
        <v>PARTICULARS (ഇനവിവരം)</v>
      </c>
      <c r="D526" t="str">
        <f>D32</f>
        <v>Actuals for the year 2023-2024(യഥാര്‍ത്ഥ കണക്ക് 2023-2024)</v>
      </c>
      <c r="E526" t="str">
        <f>E32</f>
        <v>Budget  for the  year (including all revisions) 2024-2025  (പരിഷ്കരിച്ച ബജറ്റ്  2024-2025)</v>
      </c>
      <c r="F526" t="str" xml:space="preserve">
        <f>F32</f>
        <v xml:space="preserve">Budget for the Year2025-2026
 (ബജറ്റ്-2025-2026)</v>
      </c>
      <c r="G526" t="str">
        <f>IF(B526="","No Number",IF(ISNUMBER(VALUE(MID(B526,5,2))),IF(LEN(B526)=3,"Total",IF(OR(LEFT(B526,3)="340",LEFT(B526,3)="350",ISNUMBER(F526)),IF(SUM(D526:F526)=0,0,"Data"),"No Number")),"Head"))</f>
        <v>Head</v>
      </c>
    </row>
    <row r="527">
      <c r="B527" t="str">
        <f>'BS-9'!B7</f>
        <v>250 - Decentralised Plan Programme - Productive Sector</v>
      </c>
      <c r="G527" t="str">
        <f>IF(B527="","No Number",IF(ISNUMBER(VALUE(MID(B527,5,2))),IF(LEN(B527)=3,"Total",IF(OR(LEFT(B527,3)="340",LEFT(B527,3)="350",ISNUMBER(F527)),IF(SUM(D527:F527)=0,0,"Data"),"No Number")),"Head"))</f>
        <v>Head</v>
      </c>
    </row>
    <row r="528">
      <c r="B528">
        <f>IF(OR(    'BS-9'!B8=0,   'BS-9'!B8 =""),"",   'BS-9'!B8)</f>
        <v>2501001</v>
      </c>
      <c r="C528" t="str">
        <f>IF(OR(    'BS-9'!B8=0,   'BS-9'!B8 =""),"",   'BS-9'!C8)</f>
        <v>Agriculture and Related Sectors - Paddy-കൃഷിയും  അനുബന്ധ മേഖലകളും  -നെല്‍കൃഷി</v>
      </c>
      <c r="D528">
        <f>IF(OR(    'BS-9'!B8=0,   'BS-9'!B8 =""),"",   'BS-9'!D8)</f>
        <v>169708</v>
      </c>
      <c r="E528">
        <f>IF(OR(    'BS-9'!B8=0,   'BS-9'!B8 =""),"",   'BS-9'!E8)</f>
        <v>488200</v>
      </c>
      <c r="F528">
        <f>IF(OR(    'BS-9'!B8=0,   'BS-9'!B8 =""),"",   'BS-9'!F8)</f>
        <v>268000</v>
      </c>
      <c r="G528" t="str">
        <f>IF(B528="","No Number",IF(ISNUMBER(VALUE(MID(B528,5,2))),IF(LEN(B528)=3,"Total",IF(OR(LEFT(B528,3)="340",LEFT(B528,3)="350",ISNUMBER(F528)),IF(SUM(D528:F528)=0,0,"Data"),"No Number")),"Head"))</f>
        <v>Data</v>
      </c>
    </row>
    <row r="529">
      <c r="B529">
        <f>IF(OR(    'BS-9'!B9=0,   'BS-9'!B9 =""),"",   'BS-9'!B9)</f>
        <v>2501002</v>
      </c>
      <c r="C529" t="str">
        <f>IF(OR(    'BS-9'!B9=0,   'BS-9'!B9 =""),"",   'BS-9'!C9)</f>
        <v>Agriculture and Related Sectors -  Other crops-കൃഷിയും  അനുബന്ധ മേഖലകളും-  മറ്റ് വിളകള്‍</v>
      </c>
      <c r="D529">
        <f>IF(OR(    'BS-9'!B9=0,   'BS-9'!B9 =""),"",   'BS-9'!D9)</f>
        <v>0</v>
      </c>
      <c r="E529">
        <f>IF(OR(    'BS-9'!B9=0,   'BS-9'!B9 =""),"",   'BS-9'!E9)</f>
        <v>0</v>
      </c>
      <c r="F529">
        <f>IF(OR(    'BS-9'!B9=0,   'BS-9'!B9 =""),"",   'BS-9'!F9)</f>
        <v>0</v>
      </c>
      <c r="G529">
        <f>IF(B529="","No Number",IF(ISNUMBER(VALUE(MID(B529,5,2))),IF(LEN(B529)=3,"Total",IF(OR(LEFT(B529,3)="340",LEFT(B529,3)="350",ISNUMBER(F529)),IF(SUM(D529:F529)=0,0,"Data"),"No Number")),"Head"))</f>
        <v>0</v>
      </c>
    </row>
    <row r="530">
      <c r="B530">
        <f>IF(OR(    'BS-9'!B10=0,   'BS-9'!B10 =""),"",   'BS-9'!B10)</f>
        <v>2501003</v>
      </c>
      <c r="C530" t="str">
        <f>IF(OR(    'BS-9'!B10=0,   'BS-9'!B10 =""),"",   'BS-9'!C10)</f>
        <v>Agricultural Development Programs-മറ്റ് കാര്‍ഷിക വികസന പരിപാടികള്‍</v>
      </c>
      <c r="D530">
        <f>IF(OR(    'BS-9'!B10=0,   'BS-9'!B10 =""),"",   'BS-9'!D10)</f>
        <v>0</v>
      </c>
      <c r="E530">
        <f>IF(OR(    'BS-9'!B10=0,   'BS-9'!B10 =""),"",   'BS-9'!E10)</f>
        <v>0</v>
      </c>
      <c r="F530">
        <f>IF(OR(    'BS-9'!B10=0,   'BS-9'!B10 =""),"",   'BS-9'!F10)</f>
        <v>0</v>
      </c>
      <c r="G530">
        <f>IF(B530="","No Number",IF(ISNUMBER(VALUE(MID(B530,5,2))),IF(LEN(B530)=3,"Total",IF(OR(LEFT(B530,3)="340",LEFT(B530,3)="350",ISNUMBER(F530)),IF(SUM(D530:F530)=0,0,"Data"),"No Number")),"Head"))</f>
        <v>0</v>
      </c>
    </row>
    <row r="531">
      <c r="B531">
        <f>IF(OR(    'BS-9'!B11=0,   'BS-9'!B11 =""),"",   'BS-9'!B11)</f>
        <v>2501004</v>
      </c>
      <c r="C531" t="str">
        <f>IF(OR(    'BS-9'!B11=0,   'BS-9'!B11 =""),"",   'BS-9'!C11)</f>
        <v>Agriculture and Related Sectors - Animal husbandry -കൃഷിയും  അനുബന്ധ മേഖലകളും-മൃഗ സംരക്ഷണം</v>
      </c>
      <c r="D531">
        <f>IF(OR(    'BS-9'!B11=0,   'BS-9'!B11 =""),"",   'BS-9'!D11)</f>
        <v>0</v>
      </c>
      <c r="E531">
        <f>IF(OR(    'BS-9'!B11=0,   'BS-9'!B11 =""),"",   'BS-9'!E11)</f>
        <v>0</v>
      </c>
      <c r="F531">
        <f>IF(OR(    'BS-9'!B11=0,   'BS-9'!B11 =""),"",   'BS-9'!F11)</f>
        <v>0</v>
      </c>
      <c r="G531">
        <f>IF(B531="","No Number",IF(ISNUMBER(VALUE(MID(B531,5,2))),IF(LEN(B531)=3,"Total",IF(OR(LEFT(B531,3)="340",LEFT(B531,3)="350",ISNUMBER(F531)),IF(SUM(D531:F531)=0,0,"Data"),"No Number")),"Head"))</f>
        <v>0</v>
      </c>
    </row>
    <row r="532">
      <c r="B532">
        <f>IF(OR(    'BS-9'!B12=0,   'BS-9'!B12 =""),"",   'BS-9'!B12)</f>
        <v>2501005</v>
      </c>
      <c r="C532" t="str">
        <f>IF(OR(    'BS-9'!B12=0,   'BS-9'!B12 =""),"",   'BS-9'!C12)</f>
        <v>Agriculture and Related Sectors - Dairy development-കൃഷിയും  അനുബന്ധ മേഖലകളും-ക്ഷീര വികസനം</v>
      </c>
      <c r="D532">
        <f>IF(OR(    'BS-9'!B12=0,   'BS-9'!B12 =""),"",   'BS-9'!D12)</f>
        <v>0</v>
      </c>
      <c r="E532">
        <f>IF(OR(    'BS-9'!B12=0,   'BS-9'!B12 =""),"",   'BS-9'!E12)</f>
        <v>0</v>
      </c>
      <c r="F532">
        <f>IF(OR(    'BS-9'!B12=0,   'BS-9'!B12 =""),"",   'BS-9'!F12)</f>
        <v>0</v>
      </c>
      <c r="G532">
        <f>IF(B532="","No Number",IF(ISNUMBER(VALUE(MID(B532,5,2))),IF(LEN(B532)=3,"Total",IF(OR(LEFT(B532,3)="340",LEFT(B532,3)="350",ISNUMBER(F532)),IF(SUM(D532:F532)=0,0,"Data"),"No Number")),"Head"))</f>
        <v>0</v>
      </c>
    </row>
    <row r="533">
      <c r="B533">
        <f>IF(OR(    'BS-9'!B13=0,   'BS-9'!B13 =""),"",   'BS-9'!B13)</f>
        <v>2501006</v>
      </c>
      <c r="C533" t="str">
        <f>IF(OR(    'BS-9'!B13=0,   'BS-9'!B13 =""),"",   'BS-9'!C13)</f>
        <v>Agriculture and Related Sectors - Fisheries-കൃഷിയും  അനുബന്ധ മേഖലകളും-മത്സ്യ ബന്ധനം</v>
      </c>
      <c r="D533">
        <f>IF(OR(    'BS-9'!B13=0,   'BS-9'!B13 =""),"",   'BS-9'!D13)</f>
        <v>0</v>
      </c>
      <c r="E533">
        <f>IF(OR(    'BS-9'!B13=0,   'BS-9'!B13 =""),"",   'BS-9'!E13)</f>
        <v>0</v>
      </c>
      <c r="F533">
        <f>IF(OR(    'BS-9'!B13=0,   'BS-9'!B13 =""),"",   'BS-9'!F13)</f>
        <v>0</v>
      </c>
      <c r="G533">
        <f>IF(B533="","No Number",IF(ISNUMBER(VALUE(MID(B533,5,2))),IF(LEN(B533)=3,"Total",IF(OR(LEFT(B533,3)="340",LEFT(B533,3)="350",ISNUMBER(F533)),IF(SUM(D533:F533)=0,0,"Data"),"No Number")),"Head"))</f>
        <v>0</v>
      </c>
    </row>
    <row r="534">
      <c r="B534">
        <f>IF(OR(    'BS-9'!B14=0,   'BS-9'!B14 =""),"",   'BS-9'!B14)</f>
        <v>2501007</v>
      </c>
      <c r="C534" t="str">
        <f>IF(OR(    'BS-9'!B14=0,   'BS-9'!B14 =""),"",   'BS-9'!C14)</f>
        <v>Agriculture and Related Sectors - Afforestation-കൃഷിയും  അനുബന്ധ മേഖലകളും-വനവല്‍ക്കരണം</v>
      </c>
      <c r="D534">
        <f>IF(OR(    'BS-9'!B14=0,   'BS-9'!B14 =""),"",   'BS-9'!D14)</f>
        <v>0</v>
      </c>
      <c r="E534">
        <f>IF(OR(    'BS-9'!B14=0,   'BS-9'!B14 =""),"",   'BS-9'!E14)</f>
        <v>0</v>
      </c>
      <c r="F534">
        <f>IF(OR(    'BS-9'!B14=0,   'BS-9'!B14 =""),"",   'BS-9'!F14)</f>
        <v>0</v>
      </c>
      <c r="G534">
        <f>IF(B534="","No Number",IF(ISNUMBER(VALUE(MID(B534,5,2))),IF(LEN(B534)=3,"Total",IF(OR(LEFT(B534,3)="340",LEFT(B534,3)="350",ISNUMBER(F534)),IF(SUM(D534:F534)=0,0,"Data"),"No Number")),"Head"))</f>
        <v>0</v>
      </c>
    </row>
    <row r="535">
      <c r="B535">
        <f>IF(OR(    'BS-9'!B15=0,   'BS-9'!B15 =""),"",   'BS-9'!B15)</f>
        <v>2501008</v>
      </c>
      <c r="C535" t="str">
        <f>IF(OR(    'BS-9'!B15=0,   'BS-9'!B15 =""),"",   'BS-9'!C15)</f>
        <v>Agriculture and Related Sectors - Watershed Management-കൃഷിയും  അനുബന്ധ മേഖലകളും-നീര്‍ത്തട വികസനം</v>
      </c>
      <c r="D535">
        <f>IF(OR(    'BS-9'!B15=0,   'BS-9'!B15 =""),"",   'BS-9'!D15)</f>
        <v>0</v>
      </c>
      <c r="E535">
        <f>IF(OR(    'BS-9'!B15=0,   'BS-9'!B15 =""),"",   'BS-9'!E15)</f>
        <v>0</v>
      </c>
      <c r="F535">
        <f>IF(OR(    'BS-9'!B15=0,   'BS-9'!B15 =""),"",   'BS-9'!F15)</f>
        <v>0</v>
      </c>
      <c r="G535">
        <f>IF(B535="","No Number",IF(ISNUMBER(VALUE(MID(B535,5,2))),IF(LEN(B535)=3,"Total",IF(OR(LEFT(B535,3)="340",LEFT(B535,3)="350",ISNUMBER(F535)),IF(SUM(D535:F535)=0,0,"Data"),"No Number")),"Head"))</f>
        <v>0</v>
      </c>
    </row>
    <row r="536">
      <c r="B536">
        <f>IF(OR(    'BS-9'!B16=0,   'BS-9'!B16 =""),"",   'BS-9'!B16)</f>
        <v>2501009</v>
      </c>
      <c r="C536" t="str">
        <f>IF(OR(    'BS-9'!B16=0,   'BS-9'!B16 =""),"",   'BS-9'!C16)</f>
        <v>Agriculture and Related Sectors - Coconut-കൃഷിയും  അനുബന്ധ മേഖലകളും-തെങ്ങ് കൃഷി</v>
      </c>
      <c r="D536">
        <f>IF(OR(    'BS-9'!B16=0,   'BS-9'!B16 =""),"",   'BS-9'!D16)</f>
        <v>949951</v>
      </c>
      <c r="E536">
        <f>IF(OR(    'BS-9'!B16=0,   'BS-9'!B16 =""),"",   'BS-9'!E16)</f>
        <v>1341997</v>
      </c>
      <c r="F536">
        <f>IF(OR(    'BS-9'!B16=0,   'BS-9'!B16 =""),"",   'BS-9'!F16)</f>
        <v>1500000</v>
      </c>
      <c r="G536" t="str">
        <f>IF(B536="","No Number",IF(ISNUMBER(VALUE(MID(B536,5,2))),IF(LEN(B536)=3,"Total",IF(OR(LEFT(B536,3)="340",LEFT(B536,3)="350",ISNUMBER(F536)),IF(SUM(D536:F536)=0,0,"Data"),"No Number")),"Head"))</f>
        <v>Data</v>
      </c>
    </row>
    <row r="537">
      <c r="B537">
        <f>IF(OR(    'BS-9'!B17=0,   'BS-9'!B17 =""),"",   'BS-9'!B17)</f>
        <v>2501010</v>
      </c>
      <c r="C537" t="str">
        <f>IF(OR(    'BS-9'!B17=0,   'BS-9'!B17 =""),"",   'BS-9'!C17)</f>
        <v>Agriculture and Related Sectors - Areacanut-കൃഷിയും  അനുബന്ധ മേഖലകളും-അടയ്ക്ക കൃഷി</v>
      </c>
      <c r="D537">
        <f>IF(OR(    'BS-9'!B17=0,   'BS-9'!B17 =""),"",   'BS-9'!D17)</f>
        <v>0</v>
      </c>
      <c r="E537">
        <f>IF(OR(    'BS-9'!B17=0,   'BS-9'!B17 =""),"",   'BS-9'!E17)</f>
        <v>0</v>
      </c>
      <c r="F537">
        <f>IF(OR(    'BS-9'!B17=0,   'BS-9'!B17 =""),"",   'BS-9'!F17)</f>
        <v>0</v>
      </c>
      <c r="G537">
        <f>IF(B537="","No Number",IF(ISNUMBER(VALUE(MID(B537,5,2))),IF(LEN(B537)=3,"Total",IF(OR(LEFT(B537,3)="340",LEFT(B537,3)="350",ISNUMBER(F537)),IF(SUM(D537:F537)=0,0,"Data"),"No Number")),"Head"))</f>
        <v>0</v>
      </c>
    </row>
    <row r="538">
      <c r="B538">
        <f>IF(OR(    'BS-9'!B18=0,   'BS-9'!B18 =""),"",   'BS-9'!B18)</f>
        <v>2501011</v>
      </c>
      <c r="C538" t="str">
        <f>IF(OR(    'BS-9'!B18=0,   'BS-9'!B18 =""),"",   'BS-9'!C18)</f>
        <v>Agriculture and Related Sectors - Vegetables-കൃഷിയും  അനുബന്ധ മേഖലകളും-പച്ചക്കറി</v>
      </c>
      <c r="D538">
        <f>IF(OR(    'BS-9'!B18=0,   'BS-9'!B18 =""),"",   'BS-9'!D18)</f>
        <v>111450</v>
      </c>
      <c r="E538">
        <f>IF(OR(    'BS-9'!B18=0,   'BS-9'!B18 =""),"",   'BS-9'!E18)</f>
        <v>250000</v>
      </c>
      <c r="F538">
        <f>IF(OR(    'BS-9'!B18=0,   'BS-9'!B18 =""),"",   'BS-9'!F18)</f>
        <v>450000</v>
      </c>
      <c r="G538" t="str">
        <f>IF(B538="","No Number",IF(ISNUMBER(VALUE(MID(B538,5,2))),IF(LEN(B538)=3,"Total",IF(OR(LEFT(B538,3)="340",LEFT(B538,3)="350",ISNUMBER(F538)),IF(SUM(D538:F538)=0,0,"Data"),"No Number")),"Head"))</f>
        <v>Data</v>
      </c>
    </row>
    <row r="539">
      <c r="B539">
        <f>IF(OR(    'BS-9'!B19=0,   'BS-9'!B19 =""),"",   'BS-9'!B19)</f>
        <v>2501012</v>
      </c>
      <c r="C539" t="str">
        <f>IF(OR(    'BS-9'!B19=0,   'BS-9'!B19 =""),"",   'BS-9'!C19)</f>
        <v>Agriculture and Related Sectors - Plantain-കൃഷിയും  അനുബന്ധ മേഖലകളും-വാഴ</v>
      </c>
      <c r="D539">
        <f>IF(OR(    'BS-9'!B19=0,   'BS-9'!B19 =""),"",   'BS-9'!D19)</f>
        <v>644430</v>
      </c>
      <c r="E539">
        <f>IF(OR(    'BS-9'!B19=0,   'BS-9'!B19 =""),"",   'BS-9'!E19)</f>
        <v>1716681</v>
      </c>
      <c r="F539">
        <f>IF(OR(    'BS-9'!B19=0,   'BS-9'!B19 =""),"",   'BS-9'!F19)</f>
        <v>1800000</v>
      </c>
      <c r="G539" t="str">
        <f>IF(B539="","No Number",IF(ISNUMBER(VALUE(MID(B539,5,2))),IF(LEN(B539)=3,"Total",IF(OR(LEFT(B539,3)="340",LEFT(B539,3)="350",ISNUMBER(F539)),IF(SUM(D539:F539)=0,0,"Data"),"No Number")),"Head"))</f>
        <v>Data</v>
      </c>
    </row>
    <row r="540">
      <c r="B540">
        <f>IF(OR(    'BS-9'!B20=0,   'BS-9'!B20 =""),"",   'BS-9'!B20)</f>
        <v>2501013</v>
      </c>
      <c r="C540" t="str">
        <f>IF(OR(    'BS-9'!B20=0,   'BS-9'!B20 =""),"",   'BS-9'!C20)</f>
        <v>Agriculture and Related Sectors -Tuber Crops-കൃഷിയും  അനുബന്ധ മേഖലകളും-കിഴങ്ങ് വിളകള്‍</v>
      </c>
      <c r="D540">
        <f>IF(OR(    'BS-9'!B20=0,   'BS-9'!B20 =""),"",   'BS-9'!D20)</f>
        <v>425960</v>
      </c>
      <c r="E540">
        <f>IF(OR(    'BS-9'!B20=0,   'BS-9'!B20 =""),"",   'BS-9'!E20)</f>
        <v>405000</v>
      </c>
      <c r="F540">
        <f>IF(OR(    'BS-9'!B20=0,   'BS-9'!B20 =""),"",   'BS-9'!F20)</f>
        <v>448320</v>
      </c>
      <c r="G540" t="str">
        <f>IF(B540="","No Number",IF(ISNUMBER(VALUE(MID(B540,5,2))),IF(LEN(B540)=3,"Total",IF(OR(LEFT(B540,3)="340",LEFT(B540,3)="350",ISNUMBER(F540)),IF(SUM(D540:F540)=0,0,"Data"),"No Number")),"Head"))</f>
        <v>Data</v>
      </c>
    </row>
    <row r="541">
      <c r="B541">
        <f>IF(OR(    'BS-9'!B21=0,   'BS-9'!B21 =""),"",   'BS-9'!B21)</f>
        <v>2501014</v>
      </c>
      <c r="C541" t="str">
        <f>IF(OR(    'BS-9'!B21=0,   'BS-9'!B21 =""),"",   'BS-9'!C21)</f>
        <v xml:space="preserve">Agriculture and Related Sectors -Horticulture-കൃഷിയും  അനുബന്ധ മേഖലകളും- </v>
      </c>
      <c r="D541">
        <f>IF(OR(    'BS-9'!B21=0,   'BS-9'!B21 =""),"",   'BS-9'!D21)</f>
        <v>0</v>
      </c>
      <c r="E541">
        <f>IF(OR(    'BS-9'!B21=0,   'BS-9'!B21 =""),"",   'BS-9'!E21)</f>
        <v>0</v>
      </c>
      <c r="F541">
        <f>IF(OR(    'BS-9'!B21=0,   'BS-9'!B21 =""),"",   'BS-9'!F21)</f>
        <v>0</v>
      </c>
      <c r="G541">
        <f>IF(B541="","No Number",IF(ISNUMBER(VALUE(MID(B541,5,2))),IF(LEN(B541)=3,"Total",IF(OR(LEFT(B541,3)="340",LEFT(B541,3)="350",ISNUMBER(F541)),IF(SUM(D541:F541)=0,0,"Data"),"No Number")),"Head"))</f>
        <v>0</v>
      </c>
    </row>
    <row r="542">
      <c r="B542">
        <f>IF(OR(    'BS-9'!B22=0,   'BS-9'!B22 =""),"",   'BS-9'!B22)</f>
        <v>2501015</v>
      </c>
      <c r="C542" t="str">
        <f>IF(OR(    'BS-9'!B22=0,   'BS-9'!B22 =""),"",   'BS-9'!C22)</f>
        <v>Agriculture and Related Sectors -Medicinal Herbs-കൃഷിയും  അനുബന്ധ മേഖലകളും-ഔഷധ സസ്യങ്ങള്‍</v>
      </c>
      <c r="D542">
        <f>IF(OR(    'BS-9'!B22=0,   'BS-9'!B22 =""),"",   'BS-9'!D22)</f>
        <v>0</v>
      </c>
      <c r="E542">
        <f>IF(OR(    'BS-9'!B22=0,   'BS-9'!B22 =""),"",   'BS-9'!E22)</f>
        <v>0</v>
      </c>
      <c r="F542">
        <f>IF(OR(    'BS-9'!B22=0,   'BS-9'!B22 =""),"",   'BS-9'!F22)</f>
        <v>0</v>
      </c>
      <c r="G542">
        <f>IF(B542="","No Number",IF(ISNUMBER(VALUE(MID(B542,5,2))),IF(LEN(B542)=3,"Total",IF(OR(LEFT(B542,3)="340",LEFT(B542,3)="350",ISNUMBER(F542)),IF(SUM(D542:F542)=0,0,"Data"),"No Number")),"Head"))</f>
        <v>0</v>
      </c>
    </row>
    <row r="543">
      <c r="B543">
        <f>IF(OR(    'BS-9'!B23=0,   'BS-9'!B23 =""),"",   'BS-9'!B23)</f>
        <v>2501016</v>
      </c>
      <c r="C543" t="str">
        <f>IF(OR(    'BS-9'!B23=0,   'BS-9'!B23 =""),"",   'BS-9'!C23)</f>
        <v>Agriculture and Related Sectors -Mushrooms-കൃഷിയും  അനുബന്ധ മേഖലകളും-കൂണ്‍ കൃഷി</v>
      </c>
      <c r="D543">
        <f>IF(OR(    'BS-9'!B23=0,   'BS-9'!B23 =""),"",   'BS-9'!D23)</f>
        <v>0</v>
      </c>
      <c r="E543">
        <f>IF(OR(    'BS-9'!B23=0,   'BS-9'!B23 =""),"",   'BS-9'!E23)</f>
        <v>0</v>
      </c>
      <c r="F543">
        <f>IF(OR(    'BS-9'!B23=0,   'BS-9'!B23 =""),"",   'BS-9'!F23)</f>
        <v>0</v>
      </c>
      <c r="G543">
        <f>IF(B543="","No Number",IF(ISNUMBER(VALUE(MID(B543,5,2))),IF(LEN(B543)=3,"Total",IF(OR(LEFT(B543,3)="340",LEFT(B543,3)="350",ISNUMBER(F543)),IF(SUM(D543:F543)=0,0,"Data"),"No Number")),"Head"))</f>
        <v>0</v>
      </c>
    </row>
    <row r="544">
      <c r="B544">
        <f>IF(OR(    'BS-9'!B24=0,   'BS-9'!B24 =""),"",   'BS-9'!B24)</f>
        <v>2501017</v>
      </c>
      <c r="C544" t="str">
        <f>IF(OR(    'BS-9'!B24=0,   'BS-9'!B24 =""),"",   'BS-9'!C24)</f>
        <v>Agriculture and Related Sectors -Floriculture-കൃഷിയും  അനുബന്ധ മേഖലകളും</v>
      </c>
      <c r="D544">
        <f>IF(OR(    'BS-9'!B24=0,   'BS-9'!B24 =""),"",   'BS-9'!D24)</f>
        <v>0</v>
      </c>
      <c r="E544">
        <f>IF(OR(    'BS-9'!B24=0,   'BS-9'!B24 =""),"",   'BS-9'!E24)</f>
        <v>0</v>
      </c>
      <c r="F544">
        <f>IF(OR(    'BS-9'!B24=0,   'BS-9'!B24 =""),"",   'BS-9'!F24)</f>
        <v>0</v>
      </c>
      <c r="G544">
        <f>IF(B544="","No Number",IF(ISNUMBER(VALUE(MID(B544,5,2))),IF(LEN(B544)=3,"Total",IF(OR(LEFT(B544,3)="340",LEFT(B544,3)="350",ISNUMBER(F544)),IF(SUM(D544:F544)=0,0,"Data"),"No Number")),"Head"))</f>
        <v>0</v>
      </c>
    </row>
    <row r="545">
      <c r="B545">
        <f>IF(OR(    'BS-9'!B25=0,   'BS-9'!B25 =""),"",   'BS-9'!B25)</f>
        <v>2501018</v>
      </c>
      <c r="C545" t="str">
        <f>IF(OR(    'BS-9'!B25=0,   'BS-9'!B25 =""),"",   'BS-9'!C25)</f>
        <v>Agriculture and Related Sectors -Ginger-കൃഷിയും  അനുബന്ധ മേഖലകളും-ഇഞ്ചി</v>
      </c>
      <c r="D545">
        <f>IF(OR(    'BS-9'!B25=0,   'BS-9'!B25 =""),"",   'BS-9'!D25)</f>
        <v>0</v>
      </c>
      <c r="E545">
        <f>IF(OR(    'BS-9'!B25=0,   'BS-9'!B25 =""),"",   'BS-9'!E25)</f>
        <v>0</v>
      </c>
      <c r="F545">
        <f>IF(OR(    'BS-9'!B25=0,   'BS-9'!B25 =""),"",   'BS-9'!F25)</f>
        <v>0</v>
      </c>
      <c r="G545">
        <f>IF(B545="","No Number",IF(ISNUMBER(VALUE(MID(B545,5,2))),IF(LEN(B545)=3,"Total",IF(OR(LEFT(B545,3)="340",LEFT(B545,3)="350",ISNUMBER(F545)),IF(SUM(D545:F545)=0,0,"Data"),"No Number")),"Head"))</f>
        <v>0</v>
      </c>
    </row>
    <row r="546">
      <c r="B546">
        <f>IF(OR(    'BS-9'!B26=0,   'BS-9'!B26 =""),"",   'BS-9'!B26)</f>
        <v>2501019</v>
      </c>
      <c r="C546" t="str">
        <f>IF(OR(    'BS-9'!B26=0,   'BS-9'!B26 =""),"",   'BS-9'!C26)</f>
        <v>Agriculture and Related Sectors -Pepper-കൃഷിയും  അനുബന്ധ മേഖലകളും-കുരുമുളക്</v>
      </c>
      <c r="D546">
        <f>IF(OR(    'BS-9'!B26=0,   'BS-9'!B26 =""),"",   'BS-9'!D26)</f>
        <v>0</v>
      </c>
      <c r="E546">
        <f>IF(OR(    'BS-9'!B26=0,   'BS-9'!B26 =""),"",   'BS-9'!E26)</f>
        <v>200000</v>
      </c>
      <c r="F546">
        <f>IF(OR(    'BS-9'!B26=0,   'BS-9'!B26 =""),"",   'BS-9'!F26)</f>
        <v>0</v>
      </c>
      <c r="G546" t="str">
        <f>IF(B546="","No Number",IF(ISNUMBER(VALUE(MID(B546,5,2))),IF(LEN(B546)=3,"Total",IF(OR(LEFT(B546,3)="340",LEFT(B546,3)="350",ISNUMBER(F546)),IF(SUM(D546:F546)=0,0,"Data"),"No Number")),"Head"))</f>
        <v>Data</v>
      </c>
    </row>
    <row r="547">
      <c r="B547">
        <f>IF(OR(    'BS-9'!B27=0,   'BS-9'!B27 =""),"",   'BS-9'!B27)</f>
        <v>2501020</v>
      </c>
      <c r="C547" t="str">
        <f>IF(OR(    'BS-9'!B27=0,   'BS-9'!B27 =""),"",   'BS-9'!C27)</f>
        <v>Agriculture and Related Sectors -Vetal-കൃഷിയും  അനുബന്ധ മേഖലകളും-വെറ്റില</v>
      </c>
      <c r="D547">
        <f>IF(OR(    'BS-9'!B27=0,   'BS-9'!B27 =""),"",   'BS-9'!D27)</f>
        <v>0</v>
      </c>
      <c r="E547">
        <f>IF(OR(    'BS-9'!B27=0,   'BS-9'!B27 =""),"",   'BS-9'!E27)</f>
        <v>0</v>
      </c>
      <c r="F547">
        <f>IF(OR(    'BS-9'!B27=0,   'BS-9'!B27 =""),"",   'BS-9'!F27)</f>
        <v>0</v>
      </c>
      <c r="G547">
        <f>IF(B547="","No Number",IF(ISNUMBER(VALUE(MID(B547,5,2))),IF(LEN(B547)=3,"Total",IF(OR(LEFT(B547,3)="340",LEFT(B547,3)="350",ISNUMBER(F547)),IF(SUM(D547:F547)=0,0,"Data"),"No Number")),"Head"))</f>
        <v>0</v>
      </c>
    </row>
    <row r="548">
      <c r="B548">
        <f>IF(OR(    'BS-9'!B28=0,   'BS-9'!B28 =""),"",   'BS-9'!B28)</f>
        <v>2501021</v>
      </c>
      <c r="C548" t="str">
        <f>IF(OR(    'BS-9'!B28=0,   'BS-9'!B28 =""),"",   'BS-9'!C28)</f>
        <v>Agriculture and Related Sectors - Mulberry-കൃഷിയും  അനുബന്ധ മേഖലകളും-മള്‍ബറി</v>
      </c>
      <c r="D548">
        <f>IF(OR(    'BS-9'!B28=0,   'BS-9'!B28 =""),"",   'BS-9'!D28)</f>
        <v>0</v>
      </c>
      <c r="E548">
        <f>IF(OR(    'BS-9'!B28=0,   'BS-9'!B28 =""),"",   'BS-9'!E28)</f>
        <v>0</v>
      </c>
      <c r="F548">
        <f>IF(OR(    'BS-9'!B28=0,   'BS-9'!B28 =""),"",   'BS-9'!F28)</f>
        <v>0</v>
      </c>
      <c r="G548">
        <f>IF(B548="","No Number",IF(ISNUMBER(VALUE(MID(B548,5,2))),IF(LEN(B548)=3,"Total",IF(OR(LEFT(B548,3)="340",LEFT(B548,3)="350",ISNUMBER(F548)),IF(SUM(D548:F548)=0,0,"Data"),"No Number")),"Head"))</f>
        <v>0</v>
      </c>
    </row>
    <row r="549">
      <c r="B549">
        <f>IF(OR(    'BS-9'!B29=0,   'BS-9'!B29 =""),"",   'BS-9'!B29)</f>
        <v>2501022</v>
      </c>
      <c r="C549" t="str">
        <f>IF(OR(    'BS-9'!B29=0,   'BS-9'!B29 =""),"",   'BS-9'!C29)</f>
        <v>Agriculture and Related Sectors - Cashew nuts-കൃഷിയും  അനുബന്ധ മേഖലകളും-കശുവണ്ടി</v>
      </c>
      <c r="D549">
        <f>IF(OR(    'BS-9'!B29=0,   'BS-9'!B29 =""),"",   'BS-9'!D29)</f>
        <v>0</v>
      </c>
      <c r="E549">
        <f>IF(OR(    'BS-9'!B29=0,   'BS-9'!B29 =""),"",   'BS-9'!E29)</f>
        <v>0</v>
      </c>
      <c r="F549">
        <f>IF(OR(    'BS-9'!B29=0,   'BS-9'!B29 =""),"",   'BS-9'!F29)</f>
        <v>0</v>
      </c>
      <c r="G549">
        <f>IF(B549="","No Number",IF(ISNUMBER(VALUE(MID(B549,5,2))),IF(LEN(B549)=3,"Total",IF(OR(LEFT(B549,3)="340",LEFT(B549,3)="350",ISNUMBER(F549)),IF(SUM(D549:F549)=0,0,"Data"),"No Number")),"Head"))</f>
        <v>0</v>
      </c>
    </row>
    <row r="550">
      <c r="B550">
        <f>IF(OR(    'BS-9'!B30=0,   'BS-9'!B30 =""),"",   'BS-9'!B30)</f>
        <v>2501023</v>
      </c>
      <c r="C550" t="str">
        <f>IF(OR(    'BS-9'!B30=0,   'BS-9'!B30 =""),"",   'BS-9'!C30)</f>
        <v>Agriculture and Related Sectors - Apiculture-കൃഷിയും  അനുബന്ധ മേഖലകളും</v>
      </c>
      <c r="D550">
        <f>IF(OR(    'BS-9'!B30=0,   'BS-9'!B30 =""),"",   'BS-9'!D30)</f>
        <v>0</v>
      </c>
      <c r="E550">
        <f>IF(OR(    'BS-9'!B30=0,   'BS-9'!B30 =""),"",   'BS-9'!E30)</f>
        <v>0</v>
      </c>
      <c r="F550">
        <f>IF(OR(    'BS-9'!B30=0,   'BS-9'!B30 =""),"",   'BS-9'!F30)</f>
        <v>0</v>
      </c>
      <c r="G550">
        <f>IF(B550="","No Number",IF(ISNUMBER(VALUE(MID(B550,5,2))),IF(LEN(B550)=3,"Total",IF(OR(LEFT(B550,3)="340",LEFT(B550,3)="350",ISNUMBER(F550)),IF(SUM(D550:F550)=0,0,"Data"),"No Number")),"Head"))</f>
        <v>0</v>
      </c>
    </row>
    <row r="551">
      <c r="B551">
        <f>IF(OR(    'BS-9'!B31=0,   'BS-9'!B31 =""),"",   'BS-9'!B31)</f>
        <v>2501024</v>
      </c>
      <c r="C551" t="str">
        <f>IF(OR(    'BS-9'!B31=0,   'BS-9'!B31 =""),"",   'BS-9'!C31)</f>
        <v>Agriculture and Related Sectors -   Integrator Crop Protection-കൃഷിയും  അനുബന്ധ മേഖലകളുംസംയോജിത വിള സംരക്ഷണം</v>
      </c>
      <c r="D551">
        <f>IF(OR(    'BS-9'!B31=0,   'BS-9'!B31 =""),"",   'BS-9'!D31)</f>
        <v>0</v>
      </c>
      <c r="E551">
        <f>IF(OR(    'BS-9'!B31=0,   'BS-9'!B31 =""),"",   'BS-9'!E31)</f>
        <v>0</v>
      </c>
      <c r="F551">
        <f>IF(OR(    'BS-9'!B31=0,   'BS-9'!B31 =""),"",   'BS-9'!F31)</f>
        <v>0</v>
      </c>
      <c r="G551">
        <f>IF(B551="","No Number",IF(ISNUMBER(VALUE(MID(B551,5,2))),IF(LEN(B551)=3,"Total",IF(OR(LEFT(B551,3)="340",LEFT(B551,3)="350",ISNUMBER(F551)),IF(SUM(D551:F551)=0,0,"Data"),"No Number")),"Head"))</f>
        <v>0</v>
      </c>
    </row>
    <row r="552">
      <c r="B552">
        <f>IF(OR(    'BS-9'!B32=0,   'BS-9'!B32 =""),"",   'BS-9'!B32)</f>
        <v>2501025</v>
      </c>
      <c r="C552" t="str">
        <f>IF(OR(    'BS-9'!B32=0,   'BS-9'!B32 =""),"",   'BS-9'!C32)</f>
        <v>Agriculture and Related Sectors - Infrastructure-കൃഷിയും  അനുബന്ധ മേഖലകളും</v>
      </c>
      <c r="D552">
        <f>IF(OR(    'BS-9'!B32=0,   'BS-9'!B32 =""),"",   'BS-9'!D32)</f>
        <v>1398241</v>
      </c>
      <c r="E552">
        <f>IF(OR(    'BS-9'!B32=0,   'BS-9'!B32 =""),"",   'BS-9'!E32)</f>
        <v>0</v>
      </c>
      <c r="F552">
        <f>IF(OR(    'BS-9'!B32=0,   'BS-9'!B32 =""),"",   'BS-9'!F32)</f>
        <v>775000</v>
      </c>
      <c r="G552" t="str">
        <f>IF(B552="","No Number",IF(ISNUMBER(VALUE(MID(B552,5,2))),IF(LEN(B552)=3,"Total",IF(OR(LEFT(B552,3)="340",LEFT(B552,3)="350",ISNUMBER(F552)),IF(SUM(D552:F552)=0,0,"Data"),"No Number")),"Head"))</f>
        <v>Data</v>
      </c>
    </row>
    <row r="553">
      <c r="B553">
        <f>IF(OR(    'BS-9'!B33=0,   'BS-9'!B33 =""),"",   'BS-9'!B33)</f>
        <v>2501026</v>
      </c>
      <c r="C553" t="str">
        <f>IF(OR(    'BS-9'!B33=0,   'BS-9'!B33 =""),"",   'BS-9'!C33)</f>
        <v>Agriculture and Related Sectors -   Agriculture Related Facilities-കൃഷിയും  അനുബന്ധ മേഖലകളും-അനുബന്ധ സൌകര്യങ്ങള്‍</v>
      </c>
      <c r="D553">
        <f>IF(OR(    'BS-9'!B33=0,   'BS-9'!B33 =""),"",   'BS-9'!D33)</f>
        <v>23607</v>
      </c>
      <c r="E553">
        <f>IF(OR(    'BS-9'!B33=0,   'BS-9'!B33 =""),"",   'BS-9'!E33)</f>
        <v>170000</v>
      </c>
      <c r="F553">
        <f>IF(OR(    'BS-9'!B33=0,   'BS-9'!B33 =""),"",   'BS-9'!F33)</f>
        <v>230000</v>
      </c>
      <c r="G553" t="str">
        <f>IF(B553="","No Number",IF(ISNUMBER(VALUE(MID(B553,5,2))),IF(LEN(B553)=3,"Total",IF(OR(LEFT(B553,3)="340",LEFT(B553,3)="350",ISNUMBER(F553)),IF(SUM(D553:F553)=0,0,"Data"),"No Number")),"Head"))</f>
        <v>Data</v>
      </c>
    </row>
    <row r="554">
      <c r="B554">
        <f>IF(OR(    'BS-9'!B34=0,   'BS-9'!B34 =""),"",   'BS-9'!B34)</f>
        <v>2501027</v>
      </c>
      <c r="C554" t="str">
        <f>IF(OR(    'BS-9'!B34=0,   'BS-9'!B34 =""),"",   'BS-9'!C34)</f>
        <v>Agriculture and Related Sectors -   Value addition of Produce-കൃഷിയും  അനുബന്ധ മേഖലകളും</v>
      </c>
      <c r="D554">
        <f>IF(OR(    'BS-9'!B34=0,   'BS-9'!B34 =""),"",   'BS-9'!D34)</f>
        <v>0</v>
      </c>
      <c r="E554">
        <f>IF(OR(    'BS-9'!B34=0,   'BS-9'!B34 =""),"",   'BS-9'!E34)</f>
        <v>0</v>
      </c>
      <c r="F554">
        <f>IF(OR(    'BS-9'!B34=0,   'BS-9'!B34 =""),"",   'BS-9'!F34)</f>
        <v>0</v>
      </c>
      <c r="G554">
        <f>IF(B554="","No Number",IF(ISNUMBER(VALUE(MID(B554,5,2))),IF(LEN(B554)=3,"Total",IF(OR(LEFT(B554,3)="340",LEFT(B554,3)="350",ISNUMBER(F554)),IF(SUM(D554:F554)=0,0,"Data"),"No Number")),"Head"))</f>
        <v>0</v>
      </c>
    </row>
    <row r="555">
      <c r="B555">
        <f>IF(OR(    'BS-9'!B35=0,   'BS-9'!B35 =""),"",   'BS-9'!B35)</f>
        <v>2501028</v>
      </c>
      <c r="C555" t="str">
        <f>IF(OR(    'BS-9'!B35=0,   'BS-9'!B35 =""),"",   'BS-9'!C35)</f>
        <v>Agriculture and Related Sectors -  Marketing-കൃഷിയും  അനുബന്ധ മേഖലകളും-ക്കര്ഷിക വിപണനം</v>
      </c>
      <c r="D555">
        <f>IF(OR(    'BS-9'!B35=0,   'BS-9'!B35 =""),"",   'BS-9'!D35)</f>
        <v>0</v>
      </c>
      <c r="E555">
        <f>IF(OR(    'BS-9'!B35=0,   'BS-9'!B35 =""),"",   'BS-9'!E35)</f>
        <v>0</v>
      </c>
      <c r="F555">
        <f>IF(OR(    'BS-9'!B35=0,   'BS-9'!B35 =""),"",   'BS-9'!F35)</f>
        <v>0</v>
      </c>
      <c r="G555">
        <f>IF(B555="","No Number",IF(ISNUMBER(VALUE(MID(B555,5,2))),IF(LEN(B555)=3,"Total",IF(OR(LEFT(B555,3)="340",LEFT(B555,3)="350",ISNUMBER(F555)),IF(SUM(D555:F555)=0,0,"Data"),"No Number")),"Head"))</f>
        <v>0</v>
      </c>
    </row>
    <row r="556">
      <c r="B556">
        <f>IF(OR(    'BS-9'!B36=0,   'BS-9'!B36 =""),"",   'BS-9'!B36)</f>
        <v>2501029</v>
      </c>
      <c r="C556" t="str">
        <f>IF(OR(    'BS-9'!B36=0,   'BS-9'!B36 =""),"",   'BS-9'!C36)</f>
        <v>Lease Farming By SC/ST-പാട്ടകൃഷി-(പട്ടിക ജാതി/വര്‍ഗം)</v>
      </c>
      <c r="D556">
        <f>IF(OR(    'BS-9'!B36=0,   'BS-9'!B36 =""),"",   'BS-9'!D36)</f>
        <v>0</v>
      </c>
      <c r="E556">
        <f>IF(OR(    'BS-9'!B36=0,   'BS-9'!B36 =""),"",   'BS-9'!E36)</f>
        <v>0</v>
      </c>
      <c r="F556">
        <f>IF(OR(    'BS-9'!B36=0,   'BS-9'!B36 =""),"",   'BS-9'!F36)</f>
        <v>0</v>
      </c>
      <c r="G556">
        <f>IF(B556="","No Number",IF(ISNUMBER(VALUE(MID(B556,5,2))),IF(LEN(B556)=3,"Total",IF(OR(LEFT(B556,3)="340",LEFT(B556,3)="350",ISNUMBER(F556)),IF(SUM(D556:F556)=0,0,"Data"),"No Number")),"Head"))</f>
        <v>0</v>
      </c>
    </row>
    <row r="557">
      <c r="B557">
        <f>IF(OR(    'BS-9'!B37=0,   'BS-9'!B37 =""),"",   'BS-9'!B37)</f>
        <v>2501030</v>
      </c>
      <c r="C557" t="str">
        <f>IF(OR(    'BS-9'!B37=0,   'BS-9'!B37 =""),"",   'BS-9'!C37)</f>
        <v>Revolving Fund-റിവോള്‍വിംഗ് ഫണ്ട്</v>
      </c>
      <c r="D557">
        <f>IF(OR(    'BS-9'!B37=0,   'BS-9'!B37 =""),"",   'BS-9'!D37)</f>
        <v>0</v>
      </c>
      <c r="E557">
        <f>IF(OR(    'BS-9'!B37=0,   'BS-9'!B37 =""),"",   'BS-9'!E37)</f>
        <v>0</v>
      </c>
      <c r="F557">
        <f>IF(OR(    'BS-9'!B37=0,   'BS-9'!B37 =""),"",   'BS-9'!F37)</f>
        <v>0</v>
      </c>
      <c r="G557">
        <f>IF(B557="","No Number",IF(ISNUMBER(VALUE(MID(B557,5,2))),IF(LEN(B557)=3,"Total",IF(OR(LEFT(B557,3)="340",LEFT(B557,3)="350",ISNUMBER(F557)),IF(SUM(D557:F557)=0,0,"Data"),"No Number")),"Head"))</f>
        <v>0</v>
      </c>
    </row>
    <row r="558">
      <c r="B558">
        <f>IF(OR(    'BS-9'!B38=0,   'BS-9'!B38 =""),"",   'BS-9'!B38)</f>
        <v>2501031</v>
      </c>
      <c r="C558" t="str">
        <f>IF(OR(    'BS-9'!B38=0,   'BS-9'!B38 =""),"",   'BS-9'!C38)</f>
        <v>Animal Husbandry -Cow-മൃഗ സംരക്ഷണം-പശു വളര്‍ത്തല്‍</v>
      </c>
      <c r="D558">
        <f>IF(OR(    'BS-9'!B38=0,   'BS-9'!B38 =""),"",   'BS-9'!D38)</f>
        <v>60000</v>
      </c>
      <c r="E558">
        <f>IF(OR(    'BS-9'!B38=0,   'BS-9'!B38 =""),"",   'BS-9'!E38)</f>
        <v>300000</v>
      </c>
      <c r="F558">
        <f>IF(OR(    'BS-9'!B38=0,   'BS-9'!B38 =""),"",   'BS-9'!F38)</f>
        <v>0</v>
      </c>
      <c r="G558" t="str">
        <f>IF(B558="","No Number",IF(ISNUMBER(VALUE(MID(B558,5,2))),IF(LEN(B558)=3,"Total",IF(OR(LEFT(B558,3)="340",LEFT(B558,3)="350",ISNUMBER(F558)),IF(SUM(D558:F558)=0,0,"Data"),"No Number")),"Head"))</f>
        <v>Data</v>
      </c>
    </row>
    <row r="559">
      <c r="B559">
        <f>IF(OR(    'BS-9'!B39=0,   'BS-9'!B39 =""),"",   'BS-9'!B39)</f>
        <v>2501032</v>
      </c>
      <c r="C559" t="str">
        <f>IF(OR(    'BS-9'!B39=0,   'BS-9'!B39 =""),"",   'BS-9'!C39)</f>
        <v>Animal Husbandry -Goat-മൃഗ സംരക്ഷണം-ആട് വളര്‍ത്തല്‍</v>
      </c>
      <c r="D559">
        <f>IF(OR(    'BS-9'!B39=0,   'BS-9'!B39 =""),"",   'BS-9'!D39)</f>
        <v>60000</v>
      </c>
      <c r="E559">
        <f>IF(OR(    'BS-9'!B39=0,   'BS-9'!B39 =""),"",   'BS-9'!E39)</f>
        <v>768000</v>
      </c>
      <c r="F559">
        <f>IF(OR(    'BS-9'!B39=0,   'BS-9'!B39 =""),"",   'BS-9'!F39)</f>
        <v>0</v>
      </c>
      <c r="G559" t="str">
        <f>IF(B559="","No Number",IF(ISNUMBER(VALUE(MID(B559,5,2))),IF(LEN(B559)=3,"Total",IF(OR(LEFT(B559,3)="340",LEFT(B559,3)="350",ISNUMBER(F559)),IF(SUM(D559:F559)=0,0,"Data"),"No Number")),"Head"))</f>
        <v>Data</v>
      </c>
    </row>
    <row r="560">
      <c r="B560">
        <f>IF(OR(    'BS-9'!B40=0,   'BS-9'!B40 =""),"",   'BS-9'!B40)</f>
        <v>2501033</v>
      </c>
      <c r="C560" t="str">
        <f>IF(OR(    'BS-9'!B40=0,   'BS-9'!B40 =""),"",   'BS-9'!C40)</f>
        <v>Animal Husbandry -Buffalo-മൃഗ സംരക്ഷണം-എരുമ വളര്‍ത്തല്‍</v>
      </c>
      <c r="D560">
        <f>IF(OR(    'BS-9'!B40=0,   'BS-9'!B40 =""),"",   'BS-9'!D40)</f>
        <v>272000</v>
      </c>
      <c r="E560">
        <f>IF(OR(    'BS-9'!B40=0,   'BS-9'!B40 =""),"",   'BS-9'!E40)</f>
        <v>0</v>
      </c>
      <c r="F560">
        <f>IF(OR(    'BS-9'!B40=0,   'BS-9'!B40 =""),"",   'BS-9'!F40)</f>
        <v>0</v>
      </c>
      <c r="G560" t="str">
        <f>IF(B560="","No Number",IF(ISNUMBER(VALUE(MID(B560,5,2))),IF(LEN(B560)=3,"Total",IF(OR(LEFT(B560,3)="340",LEFT(B560,3)="350",ISNUMBER(F560)),IF(SUM(D560:F560)=0,0,"Data"),"No Number")),"Head"))</f>
        <v>Data</v>
      </c>
    </row>
    <row r="561">
      <c r="B561">
        <f>IF(OR(    'BS-9'!B41=0,   'BS-9'!B41 =""),"",   'BS-9'!B41)</f>
        <v>2501034</v>
      </c>
      <c r="C561" t="str">
        <f>IF(OR(    'BS-9'!B41=0,   'BS-9'!B41 =""),"",   'BS-9'!C41)</f>
        <v>Animal Husbandry -Calf-മൃഗ സംരക്ഷണം-കന്നുകുട്ടി പരിപാലനം</v>
      </c>
      <c r="D561">
        <f>IF(OR(    'BS-9'!B41=0,   'BS-9'!B41 =""),"",   'BS-9'!D41)</f>
        <v>336000</v>
      </c>
      <c r="E561">
        <f>IF(OR(    'BS-9'!B41=0,   'BS-9'!B41 =""),"",   'BS-9'!E41)</f>
        <v>0</v>
      </c>
      <c r="F561">
        <f>IF(OR(    'BS-9'!B41=0,   'BS-9'!B41 =""),"",   'BS-9'!F41)</f>
        <v>2153000</v>
      </c>
      <c r="G561" t="str">
        <f>IF(B561="","No Number",IF(ISNUMBER(VALUE(MID(B561,5,2))),IF(LEN(B561)=3,"Total",IF(OR(LEFT(B561,3)="340",LEFT(B561,3)="350",ISNUMBER(F561)),IF(SUM(D561:F561)=0,0,"Data"),"No Number")),"Head"))</f>
        <v>Data</v>
      </c>
    </row>
    <row r="562">
      <c r="B562">
        <f>IF(OR(    'BS-9'!B42=0,   'BS-9'!B42 =""),"",   'BS-9'!B42)</f>
        <v>2501035</v>
      </c>
      <c r="C562" t="str">
        <f>IF(OR(    'BS-9'!B42=0,   'BS-9'!B42 =""),"",   'BS-9'!C42)</f>
        <v xml:space="preserve">Animal Husbandry -Poultry- മൃഗ സംരക്ഷണം-മുട്ട കോഴി/താറാവ് വളര്‍ത്തല്‍ </v>
      </c>
      <c r="D562">
        <f>IF(OR(    'BS-9'!B42=0,   'BS-9'!B42 =""),"",   'BS-9'!D42)</f>
        <v>585650</v>
      </c>
      <c r="E562">
        <f>IF(OR(    'BS-9'!B42=0,   'BS-9'!B42 =""),"",   'BS-9'!E42)</f>
        <v>217100</v>
      </c>
      <c r="F562">
        <f>IF(OR(    'BS-9'!B42=0,   'BS-9'!B42 =""),"",   'BS-9'!F42)</f>
        <v>0</v>
      </c>
      <c r="G562" t="str">
        <f>IF(B562="","No Number",IF(ISNUMBER(VALUE(MID(B562,5,2))),IF(LEN(B562)=3,"Total",IF(OR(LEFT(B562,3)="340",LEFT(B562,3)="350",ISNUMBER(F562)),IF(SUM(D562:F562)=0,0,"Data"),"No Number")),"Head"))</f>
        <v>Data</v>
      </c>
    </row>
    <row r="563">
      <c r="B563">
        <f>IF(OR(    'BS-9'!B43=0,   'BS-9'!B43 =""),"",   'BS-9'!B43)</f>
        <v>2501036</v>
      </c>
      <c r="C563" t="str">
        <f>IF(OR(    'BS-9'!B43=0,   'BS-9'!B43 =""),"",   'BS-9'!C43)</f>
        <v>Animal Husbandry -Broiler-മൃഗ സംരക്ഷണം-ഇറച്ചികോഴി വളര്‍ത്തല്‍</v>
      </c>
      <c r="D563">
        <f>IF(OR(    'BS-9'!B43=0,   'BS-9'!B43 =""),"",   'BS-9'!D43)</f>
        <v>0</v>
      </c>
      <c r="E563">
        <f>IF(OR(    'BS-9'!B43=0,   'BS-9'!B43 =""),"",   'BS-9'!E43)</f>
        <v>0</v>
      </c>
      <c r="F563">
        <f>IF(OR(    'BS-9'!B43=0,   'BS-9'!B43 =""),"",   'BS-9'!F43)</f>
        <v>0</v>
      </c>
      <c r="G563">
        <f>IF(B563="","No Number",IF(ISNUMBER(VALUE(MID(B563,5,2))),IF(LEN(B563)=3,"Total",IF(OR(LEFT(B563,3)="340",LEFT(B563,3)="350",ISNUMBER(F563)),IF(SUM(D563:F563)=0,0,"Data"),"No Number")),"Head"))</f>
        <v>0</v>
      </c>
    </row>
    <row r="564">
      <c r="B564">
        <f>IF(OR(    'BS-9'!B44=0,   'BS-9'!B44 =""),"",   'BS-9'!B44)</f>
        <v>2501037</v>
      </c>
      <c r="C564" t="str">
        <f>IF(OR(    'BS-9'!B44=0,   'BS-9'!B44 =""),"",   'BS-9'!C44)</f>
        <v>Animal Husbandry -Duck-മൃഗ സംരക്ഷണം-താറാവ് കൃഷി</v>
      </c>
      <c r="D564">
        <f>IF(OR(    'BS-9'!B44=0,   'BS-9'!B44 =""),"",   'BS-9'!D44)</f>
        <v>0</v>
      </c>
      <c r="E564">
        <f>IF(OR(    'BS-9'!B44=0,   'BS-9'!B44 =""),"",   'BS-9'!E44)</f>
        <v>0</v>
      </c>
      <c r="F564">
        <f>IF(OR(    'BS-9'!B44=0,   'BS-9'!B44 =""),"",   'BS-9'!F44)</f>
        <v>0</v>
      </c>
      <c r="G564">
        <f>IF(B564="","No Number",IF(ISNUMBER(VALUE(MID(B564,5,2))),IF(LEN(B564)=3,"Total",IF(OR(LEFT(B564,3)="340",LEFT(B564,3)="350",ISNUMBER(F564)),IF(SUM(D564:F564)=0,0,"Data"),"No Number")),"Head"))</f>
        <v>0</v>
      </c>
    </row>
    <row r="565">
      <c r="B565">
        <f>IF(OR(    'BS-9'!B45=0,   'BS-9'!B45 =""),"",   'BS-9'!B45)</f>
        <v>2501038</v>
      </c>
      <c r="C565" t="str">
        <f>IF(OR(    'BS-9'!B45=0,   'BS-9'!B45 =""),"",   'BS-9'!C45)</f>
        <v>Animal Husbandry -Pig-മൃഗ സംരക്ഷണം-പന്നി വളര്‍ത്തല്‍</v>
      </c>
      <c r="D565">
        <f>IF(OR(    'BS-9'!B45=0,   'BS-9'!B45 =""),"",   'BS-9'!D45)</f>
        <v>0</v>
      </c>
      <c r="E565">
        <f>IF(OR(    'BS-9'!B45=0,   'BS-9'!B45 =""),"",   'BS-9'!E45)</f>
        <v>0</v>
      </c>
      <c r="F565">
        <f>IF(OR(    'BS-9'!B45=0,   'BS-9'!B45 =""),"",   'BS-9'!F45)</f>
        <v>0</v>
      </c>
      <c r="G565">
        <f>IF(B565="","No Number",IF(ISNUMBER(VALUE(MID(B565,5,2))),IF(LEN(B565)=3,"Total",IF(OR(LEFT(B565,3)="340",LEFT(B565,3)="350",ISNUMBER(F565)),IF(SUM(D565:F565)=0,0,"Data"),"No Number")),"Head"))</f>
        <v>0</v>
      </c>
    </row>
    <row r="566">
      <c r="B566">
        <f>IF(OR(    'BS-9'!B46=0,   'BS-9'!B46 =""),"",   'BS-9'!B46)</f>
        <v>2501039</v>
      </c>
      <c r="C566" t="str">
        <f>IF(OR(    'BS-9'!B46=0,   'BS-9'!B46 =""),"",   'BS-9'!C46)</f>
        <v>Animal Husbandry -Infrastructure-മൃഗസംരക്ഷണം-പശ്ചാത്തല സൌകര്യങ്ങള്‍</v>
      </c>
      <c r="D566">
        <f>IF(OR(    'BS-9'!B46=0,   'BS-9'!B46 =""),"",   'BS-9'!D46)</f>
        <v>0</v>
      </c>
      <c r="E566">
        <f>IF(OR(    'BS-9'!B46=0,   'BS-9'!B46 =""),"",   'BS-9'!E46)</f>
        <v>0</v>
      </c>
      <c r="F566">
        <f>IF(OR(    'BS-9'!B46=0,   'BS-9'!B46 =""),"",   'BS-9'!F46)</f>
        <v>0</v>
      </c>
      <c r="G566">
        <f>IF(B566="","No Number",IF(ISNUMBER(VALUE(MID(B566,5,2))),IF(LEN(B566)=3,"Total",IF(OR(LEFT(B566,3)="340",LEFT(B566,3)="350",ISNUMBER(F566)),IF(SUM(D566:F566)=0,0,"Data"),"No Number")),"Head"))</f>
        <v>0</v>
      </c>
    </row>
    <row r="567">
      <c r="B567">
        <f>IF(OR(    'BS-9'!B47=0,   'BS-9'!B47 =""),"",   'BS-9'!B47)</f>
        <v>2501040</v>
      </c>
      <c r="C567" t="str">
        <f>IF(OR(    'BS-9'!B47=0,   'BS-9'!B47 =""),"",   'BS-9'!C47)</f>
        <v>Animal Husbandry -Disease Control-മൃഗ സംരക്ഷണം-രോഗ നിയന്ത്രണം</v>
      </c>
      <c r="D567">
        <f>IF(OR(    'BS-9'!B47=0,   'BS-9'!B47 =""),"",   'BS-9'!D47)</f>
        <v>789000</v>
      </c>
      <c r="E567">
        <f>IF(OR(    'BS-9'!B47=0,   'BS-9'!B47 =""),"",   'BS-9'!E47)</f>
        <v>800000</v>
      </c>
      <c r="F567">
        <f>IF(OR(    'BS-9'!B47=0,   'BS-9'!B47 =""),"",   'BS-9'!F47)</f>
        <v>800000</v>
      </c>
      <c r="G567" t="str">
        <f>IF(B567="","No Number",IF(ISNUMBER(VALUE(MID(B567,5,2))),IF(LEN(B567)=3,"Total",IF(OR(LEFT(B567,3)="340",LEFT(B567,3)="350",ISNUMBER(F567)),IF(SUM(D567:F567)=0,0,"Data"),"No Number")),"Head"))</f>
        <v>Data</v>
      </c>
    </row>
    <row r="568">
      <c r="B568">
        <f>IF(OR(    'BS-9'!B48=0,   'BS-9'!B48 =""),"",   'BS-9'!B48)</f>
        <v>2501041</v>
      </c>
      <c r="C568" t="str">
        <f>IF(OR(    'BS-9'!B48=0,   'BS-9'!B48 =""),"",   'BS-9'!C48)</f>
        <v>Animal Husbandry -Related Facility-മൃഗ സംരക്ഷണം-അനുബന്ധ സൌകര്യങ്ങള്‍</v>
      </c>
      <c r="D568">
        <f>IF(OR(    'BS-9'!B48=0,   'BS-9'!B48 =""),"",   'BS-9'!D48)</f>
        <v>50000</v>
      </c>
      <c r="E568">
        <f>IF(OR(    'BS-9'!B48=0,   'BS-9'!B48 =""),"",   'BS-9'!E48)</f>
        <v>40000</v>
      </c>
      <c r="F568">
        <f>IF(OR(    'BS-9'!B48=0,   'BS-9'!B48 =""),"",   'BS-9'!F48)</f>
        <v>75000</v>
      </c>
      <c r="G568" t="str">
        <f>IF(B568="","No Number",IF(ISNUMBER(VALUE(MID(B568,5,2))),IF(LEN(B568)=3,"Total",IF(OR(LEFT(B568,3)="340",LEFT(B568,3)="350",ISNUMBER(F568)),IF(SUM(D568:F568)=0,0,"Data"),"No Number")),"Head"))</f>
        <v>Data</v>
      </c>
    </row>
    <row r="569">
      <c r="B569">
        <f>IF(OR(    'BS-9'!B49=0,   'BS-9'!B49 =""),"",   'BS-9'!B49)</f>
        <v>2501042</v>
      </c>
      <c r="C569" t="str">
        <f>IF(OR(    'BS-9'!B49=0,   'BS-9'!B49 =""),"",   'BS-9'!C49)</f>
        <v>Animal Husbandry -Marketing-മൃഗ സംരക്ഷണം-വിപണനം</v>
      </c>
      <c r="D569">
        <f>IF(OR(    'BS-9'!B49=0,   'BS-9'!B49 =""),"",   'BS-9'!D49)</f>
        <v>0</v>
      </c>
      <c r="E569">
        <f>IF(OR(    'BS-9'!B49=0,   'BS-9'!B49 =""),"",   'BS-9'!E49)</f>
        <v>0</v>
      </c>
      <c r="F569">
        <f>IF(OR(    'BS-9'!B49=0,   'BS-9'!B49 =""),"",   'BS-9'!F49)</f>
        <v>0</v>
      </c>
      <c r="G569">
        <f>IF(B569="","No Number",IF(ISNUMBER(VALUE(MID(B569,5,2))),IF(LEN(B569)=3,"Total",IF(OR(LEFT(B569,3)="340",LEFT(B569,3)="350",ISNUMBER(F569)),IF(SUM(D569:F569)=0,0,"Data"),"No Number")),"Head"))</f>
        <v>0</v>
      </c>
    </row>
    <row r="570">
      <c r="B570">
        <f>IF(OR(    'BS-9'!B50=0,   'BS-9'!B50 =""),"",   'BS-9'!B50)</f>
        <v>2501043</v>
      </c>
      <c r="C570" t="str">
        <f>IF(OR(    'BS-9'!B50=0,   'BS-9'!B50 =""),"",   'BS-9'!C50)</f>
        <v xml:space="preserve">Animal Husbandry -Quail-മൃഗ സംരക്ഷണം-കാട </v>
      </c>
      <c r="D570">
        <f>IF(OR(    'BS-9'!B50=0,   'BS-9'!B50 =""),"",   'BS-9'!D50)</f>
        <v>0</v>
      </c>
      <c r="E570">
        <f>IF(OR(    'BS-9'!B50=0,   'BS-9'!B50 =""),"",   'BS-9'!E50)</f>
        <v>0</v>
      </c>
      <c r="F570">
        <f>IF(OR(    'BS-9'!B50=0,   'BS-9'!B50 =""),"",   'BS-9'!F50)</f>
        <v>0</v>
      </c>
      <c r="G570">
        <f>IF(B570="","No Number",IF(ISNUMBER(VALUE(MID(B570,5,2))),IF(LEN(B570)=3,"Total",IF(OR(LEFT(B570,3)="340",LEFT(B570,3)="350",ISNUMBER(F570)),IF(SUM(D570:F570)=0,0,"Data"),"No Number")),"Head"))</f>
        <v>0</v>
      </c>
    </row>
    <row r="571">
      <c r="B571">
        <f>IF(OR(    'BS-9'!B51=0,   'BS-9'!B51 =""),"",   'BS-9'!B51)</f>
        <v>2501044</v>
      </c>
      <c r="C571" t="str">
        <f>IF(OR(    'BS-9'!B51=0,   'BS-9'!B51 =""),"",   'BS-9'!C51)</f>
        <v>Animal Husbandry -Rabbit-മൃഗ സംരക്ഷണം-മുയല്‍</v>
      </c>
      <c r="D571">
        <f>IF(OR(    'BS-9'!B51=0,   'BS-9'!B51 =""),"",   'BS-9'!D51)</f>
        <v>0</v>
      </c>
      <c r="E571">
        <f>IF(OR(    'BS-9'!B51=0,   'BS-9'!B51 =""),"",   'BS-9'!E51)</f>
        <v>0</v>
      </c>
      <c r="F571">
        <f>IF(OR(    'BS-9'!B51=0,   'BS-9'!B51 =""),"",   'BS-9'!F51)</f>
        <v>0</v>
      </c>
      <c r="G571">
        <f>IF(B571="","No Number",IF(ISNUMBER(VALUE(MID(B571,5,2))),IF(LEN(B571)=3,"Total",IF(OR(LEFT(B571,3)="340",LEFT(B571,3)="350",ISNUMBER(F571)),IF(SUM(D571:F571)=0,0,"Data"),"No Number")),"Head"))</f>
        <v>0</v>
      </c>
    </row>
    <row r="572">
      <c r="B572">
        <f>IF(OR(    'BS-9'!B52=0,   'BS-9'!B52 =""),"",   'BS-9'!B52)</f>
        <v>2501045</v>
      </c>
      <c r="C572" t="str">
        <f>IF(OR(    'BS-9'!B52=0,   'BS-9'!B52 =""),"",   'BS-9'!C52)</f>
        <v>Dairy Development  -Fodder Grass-ക്ഷീര വികസനം-തീറ്റപ്പുല്‍ കൃഷി</v>
      </c>
      <c r="D572">
        <f>IF(OR(    'BS-9'!B52=0,   'BS-9'!B52 =""),"",   'BS-9'!D52)</f>
        <v>0</v>
      </c>
      <c r="E572">
        <f>IF(OR(    'BS-9'!B52=0,   'BS-9'!B52 =""),"",   'BS-9'!E52)</f>
        <v>0</v>
      </c>
      <c r="F572">
        <f>IF(OR(    'BS-9'!B52=0,   'BS-9'!B52 =""),"",   'BS-9'!F52)</f>
        <v>0</v>
      </c>
      <c r="G572">
        <f>IF(B572="","No Number",IF(ISNUMBER(VALUE(MID(B572,5,2))),IF(LEN(B572)=3,"Total",IF(OR(LEFT(B572,3)="340",LEFT(B572,3)="350",ISNUMBER(F572)),IF(SUM(D572:F572)=0,0,"Data"),"No Number")),"Head"))</f>
        <v>0</v>
      </c>
    </row>
    <row r="573">
      <c r="B573">
        <f>IF(OR(    'BS-9'!B53=0,   'BS-9'!B53 =""),"",   'BS-9'!B53)</f>
        <v>2501046</v>
      </c>
      <c r="C573" t="str">
        <f>IF(OR(    'BS-9'!B53=0,   'BS-9'!B53 =""),"",   'BS-9'!C53)</f>
        <v>Dairy Development  -Storage and Marketing-ക്ഷീര വികസനം-സംഭരണവും വിപണനവും</v>
      </c>
      <c r="D573">
        <f>IF(OR(    'BS-9'!B53=0,   'BS-9'!B53 =""),"",   'BS-9'!D53)</f>
        <v>1198635</v>
      </c>
      <c r="E573">
        <f>IF(OR(    'BS-9'!B53=0,   'BS-9'!B53 =""),"",   'BS-9'!E53)</f>
        <v>1095000</v>
      </c>
      <c r="F573">
        <f>IF(OR(    'BS-9'!B53=0,   'BS-9'!B53 =""),"",   'BS-9'!F53)</f>
        <v>1100000</v>
      </c>
      <c r="G573" t="str">
        <f>IF(B573="","No Number",IF(ISNUMBER(VALUE(MID(B573,5,2))),IF(LEN(B573)=3,"Total",IF(OR(LEFT(B573,3)="340",LEFT(B573,3)="350",ISNUMBER(F573)),IF(SUM(D573:F573)=0,0,"Data"),"No Number")),"Head"))</f>
        <v>Data</v>
      </c>
    </row>
    <row r="574">
      <c r="B574">
        <f>IF(OR(    'BS-9'!B54=0,   'BS-9'!B54 =""),"",   'BS-9'!B54)</f>
        <v>2501047</v>
      </c>
      <c r="C574" t="str">
        <f>IF(OR(    'BS-9'!B54=0,   'BS-9'!B54 =""),"",   'BS-9'!C54)</f>
        <v>Dairy Development  -Machinary and Equipment-ക്ഷീര വികസനം-യന്ത്രങ്ങളും ഉപകരണങ്ങളും</v>
      </c>
      <c r="D574">
        <f>IF(OR(    'BS-9'!B54=0,   'BS-9'!B54 =""),"",   'BS-9'!D54)</f>
        <v>1915709</v>
      </c>
      <c r="E574">
        <f>IF(OR(    'BS-9'!B54=0,   'BS-9'!B54 =""),"",   'BS-9'!E54)</f>
        <v>4464653</v>
      </c>
      <c r="F574">
        <f>IF(OR(    'BS-9'!B54=0,   'BS-9'!B54 =""),"",   'BS-9'!F54)</f>
        <v>4500000</v>
      </c>
      <c r="G574" t="str">
        <f>IF(B574="","No Number",IF(ISNUMBER(VALUE(MID(B574,5,2))),IF(LEN(B574)=3,"Total",IF(OR(LEFT(B574,3)="340",LEFT(B574,3)="350",ISNUMBER(F574)),IF(SUM(D574:F574)=0,0,"Data"),"No Number")),"Head"))</f>
        <v>Data</v>
      </c>
    </row>
    <row r="575">
      <c r="B575">
        <f>IF(OR(    'BS-9'!B55=0,   'BS-9'!B55 =""),"",   'BS-9'!B55)</f>
        <v>2501048</v>
      </c>
      <c r="C575" t="str">
        <f>IF(OR(    'BS-9'!B55=0,   'BS-9'!B55 =""),"",   'BS-9'!C55)</f>
        <v>Dairy Development  -Infrastructure-ക്ഷീര വികസനം-പശ്ചാത്തല സൌകര്യങ്ങള്‍</v>
      </c>
      <c r="D575">
        <f>IF(OR(    'BS-9'!B55=0,   'BS-9'!B55 =""),"",   'BS-9'!D55)</f>
        <v>0</v>
      </c>
      <c r="E575">
        <f>IF(OR(    'BS-9'!B55=0,   'BS-9'!B55 =""),"",   'BS-9'!E55)</f>
        <v>0</v>
      </c>
      <c r="F575">
        <f>IF(OR(    'BS-9'!B55=0,   'BS-9'!B55 =""),"",   'BS-9'!F55)</f>
        <v>0</v>
      </c>
      <c r="G575">
        <f>IF(B575="","No Number",IF(ISNUMBER(VALUE(MID(B575,5,2))),IF(LEN(B575)=3,"Total",IF(OR(LEFT(B575,3)="340",LEFT(B575,3)="350",ISNUMBER(F575)),IF(SUM(D575:F575)=0,0,"Data"),"No Number")),"Head"))</f>
        <v>0</v>
      </c>
    </row>
    <row r="576">
      <c r="B576">
        <f>IF(OR(    'BS-9'!B56=0,   'BS-9'!B56 =""),"",   'BS-9'!B56)</f>
        <v>2501049</v>
      </c>
      <c r="C576" t="str">
        <f>IF(OR(    'BS-9'!B56=0,   'BS-9'!B56 =""),"",   'BS-9'!C56)</f>
        <v>FreshWater -Pisciculture-ശുദ്ധജല മത്സ്യ കൃഷി</v>
      </c>
      <c r="D576">
        <f>IF(OR(    'BS-9'!B56=0,   'BS-9'!B56 =""),"",   'BS-9'!D56)</f>
        <v>0</v>
      </c>
      <c r="E576">
        <f>IF(OR(    'BS-9'!B56=0,   'BS-9'!B56 =""),"",   'BS-9'!E56)</f>
        <v>0</v>
      </c>
      <c r="F576">
        <f>IF(OR(    'BS-9'!B56=0,   'BS-9'!B56 =""),"",   'BS-9'!F56)</f>
        <v>0</v>
      </c>
      <c r="G576">
        <f>IF(B576="","No Number",IF(ISNUMBER(VALUE(MID(B576,5,2))),IF(LEN(B576)=3,"Total",IF(OR(LEFT(B576,3)="340",LEFT(B576,3)="350",ISNUMBER(F576)),IF(SUM(D576:F576)=0,0,"Data"),"No Number")),"Head"))</f>
        <v>0</v>
      </c>
    </row>
    <row r="577">
      <c r="B577">
        <f>IF(OR(    'BS-9'!B57=0,   'BS-9'!B57 =""),"",   'BS-9'!B57)</f>
        <v>2501050</v>
      </c>
      <c r="C577" t="str">
        <f>IF(OR(    'BS-9'!B57=0,   'BS-9'!B57 =""),"",   'BS-9'!C57)</f>
        <v>BrakishWater -Pisciculture- ഓരുജല മല്‍സ്യ കൃഷി</v>
      </c>
      <c r="D577">
        <f>IF(OR(    'BS-9'!B57=0,   'BS-9'!B57 =""),"",   'BS-9'!D57)</f>
        <v>0</v>
      </c>
      <c r="E577">
        <f>IF(OR(    'BS-9'!B57=0,   'BS-9'!B57 =""),"",   'BS-9'!E57)</f>
        <v>0</v>
      </c>
      <c r="F577">
        <f>IF(OR(    'BS-9'!B57=0,   'BS-9'!B57 =""),"",   'BS-9'!F57)</f>
        <v>0</v>
      </c>
      <c r="G577">
        <f>IF(B577="","No Number",IF(ISNUMBER(VALUE(MID(B577,5,2))),IF(LEN(B577)=3,"Total",IF(OR(LEFT(B577,3)="340",LEFT(B577,3)="350",ISNUMBER(F577)),IF(SUM(D577:F577)=0,0,"Data"),"No Number")),"Head"))</f>
        <v>0</v>
      </c>
    </row>
    <row r="578">
      <c r="B578">
        <f>IF(OR(    'BS-9'!B58=0,   'BS-9'!B58 =""),"",   'BS-9'!B58)</f>
        <v>2501051</v>
      </c>
      <c r="C578" t="str">
        <f>IF(OR(    'BS-9'!B58=0,   'BS-9'!B58 =""),"",   'BS-9'!C58)</f>
        <v>Marine -Pisciculture-കടല്‍ മത്സ്യ കൃഷി</v>
      </c>
      <c r="D578">
        <f>IF(OR(    'BS-9'!B58=0,   'BS-9'!B58 =""),"",   'BS-9'!D58)</f>
        <v>0</v>
      </c>
      <c r="E578">
        <f>IF(OR(    'BS-9'!B58=0,   'BS-9'!B58 =""),"",   'BS-9'!E58)</f>
        <v>0</v>
      </c>
      <c r="F578">
        <f>IF(OR(    'BS-9'!B58=0,   'BS-9'!B58 =""),"",   'BS-9'!F58)</f>
        <v>0</v>
      </c>
      <c r="G578">
        <f>IF(B578="","No Number",IF(ISNUMBER(VALUE(MID(B578,5,2))),IF(LEN(B578)=3,"Total",IF(OR(LEFT(B578,3)="340",LEFT(B578,3)="350",ISNUMBER(F578)),IF(SUM(D578:F578)=0,0,"Data"),"No Number")),"Head"))</f>
        <v>0</v>
      </c>
    </row>
    <row r="579">
      <c r="B579">
        <f>IF(OR(    'BS-9'!B59=0,   'BS-9'!B59 =""),"",   'BS-9'!B59)</f>
        <v>2501052</v>
      </c>
      <c r="C579" t="str">
        <f>IF(OR(    'BS-9'!B59=0,   'BS-9'!B59 =""),"",   'BS-9'!C59)</f>
        <v>Inland -Pisciculture-ഉള്‍നാടന്‍ മത്സ്യ കൃഷി</v>
      </c>
      <c r="D579">
        <f>IF(OR(    'BS-9'!B59=0,   'BS-9'!B59 =""),"",   'BS-9'!D59)</f>
        <v>0</v>
      </c>
      <c r="E579">
        <f>IF(OR(    'BS-9'!B59=0,   'BS-9'!B59 =""),"",   'BS-9'!E59)</f>
        <v>0</v>
      </c>
      <c r="F579">
        <f>IF(OR(    'BS-9'!B59=0,   'BS-9'!B59 =""),"",   'BS-9'!F59)</f>
        <v>0</v>
      </c>
      <c r="G579">
        <f>IF(B579="","No Number",IF(ISNUMBER(VALUE(MID(B579,5,2))),IF(LEN(B579)=3,"Total",IF(OR(LEFT(B579,3)="340",LEFT(B579,3)="350",ISNUMBER(F579)),IF(SUM(D579:F579)=0,0,"Data"),"No Number")),"Head"))</f>
        <v>0</v>
      </c>
    </row>
    <row r="580">
      <c r="B580">
        <f>IF(OR(    'BS-9'!B60=0,   'BS-9'!B60 =""),"",   'BS-9'!B60)</f>
        <v>2501053</v>
      </c>
      <c r="C580" t="str">
        <f>IF(OR(    'BS-9'!B60=0,   'BS-9'!B60 =""),"",   'BS-9'!C60)</f>
        <v>Prawn Farming -Pisciculture-ചെമ്മീന്‍ കൃഷി</v>
      </c>
      <c r="D580">
        <f>IF(OR(    'BS-9'!B60=0,   'BS-9'!B60 =""),"",   'BS-9'!D60)</f>
        <v>0</v>
      </c>
      <c r="E580">
        <f>IF(OR(    'BS-9'!B60=0,   'BS-9'!B60 =""),"",   'BS-9'!E60)</f>
        <v>0</v>
      </c>
      <c r="F580">
        <f>IF(OR(    'BS-9'!B60=0,   'BS-9'!B60 =""),"",   'BS-9'!F60)</f>
        <v>0</v>
      </c>
      <c r="G580">
        <f>IF(B580="","No Number",IF(ISNUMBER(VALUE(MID(B580,5,2))),IF(LEN(B580)=3,"Total",IF(OR(LEFT(B580,3)="340",LEFT(B580,3)="350",ISNUMBER(F580)),IF(SUM(D580:F580)=0,0,"Data"),"No Number")),"Head"))</f>
        <v>0</v>
      </c>
    </row>
    <row r="581">
      <c r="B581">
        <f>IF(OR(    'BS-9'!B61=0,   'BS-9'!B61 =""),"",   'BS-9'!B61)</f>
        <v>2501054</v>
      </c>
      <c r="C581" t="str">
        <f>IF(OR(    'BS-9'!B61=0,   'BS-9'!B61 =""),"",   'BS-9'!C61)</f>
        <v>Oyster Farming -Pisciculture- മുത്തുച്ചിപ്പി കൃഷി</v>
      </c>
      <c r="D581">
        <f>IF(OR(    'BS-9'!B61=0,   'BS-9'!B61 =""),"",   'BS-9'!D61)</f>
        <v>0</v>
      </c>
      <c r="E581">
        <f>IF(OR(    'BS-9'!B61=0,   'BS-9'!B61 =""),"",   'BS-9'!E61)</f>
        <v>0</v>
      </c>
      <c r="F581">
        <f>IF(OR(    'BS-9'!B61=0,   'BS-9'!B61 =""),"",   'BS-9'!F61)</f>
        <v>0</v>
      </c>
      <c r="G581">
        <f>IF(B581="","No Number",IF(ISNUMBER(VALUE(MID(B581,5,2))),IF(LEN(B581)=3,"Total",IF(OR(LEFT(B581,3)="340",LEFT(B581,3)="350",ISNUMBER(F581)),IF(SUM(D581:F581)=0,0,"Data"),"No Number")),"Head"))</f>
        <v>0</v>
      </c>
    </row>
    <row r="582">
      <c r="B582">
        <f>IF(OR(    'BS-9'!B62=0,   'BS-9'!B62 =""),"",   'BS-9'!B62)</f>
        <v>2501055</v>
      </c>
      <c r="C582" t="str">
        <f>IF(OR(    'BS-9'!B62=0,   'BS-9'!B62 =""),"",   'BS-9'!C62)</f>
        <v>Seabass Farming -Pisciculture-മത്സ്യകൃഷി</v>
      </c>
      <c r="D582">
        <f>IF(OR(    'BS-9'!B62=0,   'BS-9'!B62 =""),"",   'BS-9'!D62)</f>
        <v>0</v>
      </c>
      <c r="E582">
        <f>IF(OR(    'BS-9'!B62=0,   'BS-9'!B62 =""),"",   'BS-9'!E62)</f>
        <v>0</v>
      </c>
      <c r="F582">
        <f>IF(OR(    'BS-9'!B62=0,   'BS-9'!B62 =""),"",   'BS-9'!F62)</f>
        <v>0</v>
      </c>
      <c r="G582">
        <f>IF(B582="","No Number",IF(ISNUMBER(VALUE(MID(B582,5,2))),IF(LEN(B582)=3,"Total",IF(OR(LEFT(B582,3)="340",LEFT(B582,3)="350",ISNUMBER(F582)),IF(SUM(D582:F582)=0,0,"Data"),"No Number")),"Head"))</f>
        <v>0</v>
      </c>
    </row>
    <row r="583">
      <c r="B583">
        <f>IF(OR(    'BS-9'!B63=0,   'BS-9'!B63 =""),"",   'BS-9'!B63)</f>
        <v>2501056</v>
      </c>
      <c r="C583" t="str">
        <f>IF(OR(    'BS-9'!B63=0,   'BS-9'!B63 =""),"",   'BS-9'!C63)</f>
        <v>Crab Farming -Pisciculture-ഞണ്ട് കൃഷി</v>
      </c>
      <c r="D583">
        <f>IF(OR(    'BS-9'!B63=0,   'BS-9'!B63 =""),"",   'BS-9'!D63)</f>
        <v>0</v>
      </c>
      <c r="E583">
        <f>IF(OR(    'BS-9'!B63=0,   'BS-9'!B63 =""),"",   'BS-9'!E63)</f>
        <v>0</v>
      </c>
      <c r="F583">
        <f>IF(OR(    'BS-9'!B63=0,   'BS-9'!B63 =""),"",   'BS-9'!F63)</f>
        <v>0</v>
      </c>
      <c r="G583">
        <f>IF(B583="","No Number",IF(ISNUMBER(VALUE(MID(B583,5,2))),IF(LEN(B583)=3,"Total",IF(OR(LEFT(B583,3)="340",LEFT(B583,3)="350",ISNUMBER(F583)),IF(SUM(D583:F583)=0,0,"Data"),"No Number")),"Head"))</f>
        <v>0</v>
      </c>
    </row>
    <row r="584">
      <c r="B584">
        <f>IF(OR(    'BS-9'!B64=0,   'BS-9'!B64 =""),"",   'BS-9'!B64)</f>
        <v>2501057</v>
      </c>
      <c r="C584" t="str">
        <f>IF(OR(    'BS-9'!B64=0,   'BS-9'!B64 =""),"",   'BS-9'!C64)</f>
        <v>Ornamental Fish Farming-അലങ്കാര മത്സ്യ കൃഷി</v>
      </c>
      <c r="D584">
        <f>IF(OR(    'BS-9'!B64=0,   'BS-9'!B64 =""),"",   'BS-9'!D64)</f>
        <v>0</v>
      </c>
      <c r="E584">
        <f>IF(OR(    'BS-9'!B64=0,   'BS-9'!B64 =""),"",   'BS-9'!E64)</f>
        <v>0</v>
      </c>
      <c r="F584">
        <f>IF(OR(    'BS-9'!B64=0,   'BS-9'!B64 =""),"",   'BS-9'!F64)</f>
        <v>0</v>
      </c>
      <c r="G584">
        <f>IF(B584="","No Number",IF(ISNUMBER(VALUE(MID(B584,5,2))),IF(LEN(B584)=3,"Total",IF(OR(LEFT(B584,3)="340",LEFT(B584,3)="350",ISNUMBER(F584)),IF(SUM(D584:F584)=0,0,"Data"),"No Number")),"Head"))</f>
        <v>0</v>
      </c>
    </row>
    <row r="585">
      <c r="B585">
        <f>IF(OR(    'BS-9'!B65=0,   'BS-9'!B65 =""),"",   'BS-9'!B65)</f>
        <v>2501058</v>
      </c>
      <c r="C585" t="str">
        <f>IF(OR(    'BS-9'!B65=0,   'BS-9'!B65 =""),"",   'BS-9'!C65)</f>
        <v>Mussel Farming-ചിപ്പി കൃഷി</v>
      </c>
      <c r="D585">
        <f>IF(OR(    'BS-9'!B65=0,   'BS-9'!B65 =""),"",   'BS-9'!D65)</f>
        <v>0</v>
      </c>
      <c r="E585">
        <f>IF(OR(    'BS-9'!B65=0,   'BS-9'!B65 =""),"",   'BS-9'!E65)</f>
        <v>0</v>
      </c>
      <c r="F585">
        <f>IF(OR(    'BS-9'!B65=0,   'BS-9'!B65 =""),"",   'BS-9'!F65)</f>
        <v>0</v>
      </c>
      <c r="G585">
        <f>IF(B585="","No Number",IF(ISNUMBER(VALUE(MID(B585,5,2))),IF(LEN(B585)=3,"Total",IF(OR(LEFT(B585,3)="340",LEFT(B585,3)="350",ISNUMBER(F585)),IF(SUM(D585:F585)=0,0,"Data"),"No Number")),"Head"))</f>
        <v>0</v>
      </c>
    </row>
    <row r="586">
      <c r="B586">
        <f>IF(OR(    'BS-9'!B66=0,   'BS-9'!B66 =""),"",   'BS-9'!B66)</f>
        <v>2501059</v>
      </c>
      <c r="C586" t="str">
        <f>IF(OR(    'BS-9'!B66=0,   'BS-9'!B66 =""),"",   'BS-9'!C66)</f>
        <v>Ranching-ലൈവ് സ്റോക്ക് ഫാം</v>
      </c>
      <c r="D586">
        <f>IF(OR(    'BS-9'!B66=0,   'BS-9'!B66 =""),"",   'BS-9'!D66)</f>
        <v>0</v>
      </c>
      <c r="E586">
        <f>IF(OR(    'BS-9'!B66=0,   'BS-9'!B66 =""),"",   'BS-9'!E66)</f>
        <v>0</v>
      </c>
      <c r="F586">
        <f>IF(OR(    'BS-9'!B66=0,   'BS-9'!B66 =""),"",   'BS-9'!F66)</f>
        <v>0</v>
      </c>
      <c r="G586">
        <f>IF(B586="","No Number",IF(ISNUMBER(VALUE(MID(B586,5,2))),IF(LEN(B586)=3,"Total",IF(OR(LEFT(B586,3)="340",LEFT(B586,3)="350",ISNUMBER(F586)),IF(SUM(D586:F586)=0,0,"Data"),"No Number")),"Head"))</f>
        <v>0</v>
      </c>
    </row>
    <row r="587">
      <c r="B587">
        <f>IF(OR(    'BS-9'!B67=0,   'BS-9'!B67 =""),"",   'BS-9'!B67)</f>
        <v>2501060</v>
      </c>
      <c r="C587" t="str">
        <f>IF(OR(    'BS-9'!B67=0,   'BS-9'!B67 =""),"",   'BS-9'!C67)</f>
        <v>Fish Marketing-മത്സ്യ വിപണനം</v>
      </c>
      <c r="D587">
        <f>IF(OR(    'BS-9'!B67=0,   'BS-9'!B67 =""),"",   'BS-9'!D67)</f>
        <v>0</v>
      </c>
      <c r="E587">
        <f>IF(OR(    'BS-9'!B67=0,   'BS-9'!B67 =""),"",   'BS-9'!E67)</f>
        <v>0</v>
      </c>
      <c r="F587">
        <f>IF(OR(    'BS-9'!B67=0,   'BS-9'!B67 =""),"",   'BS-9'!F67)</f>
        <v>0</v>
      </c>
      <c r="G587">
        <f>IF(B587="","No Number",IF(ISNUMBER(VALUE(MID(B587,5,2))),IF(LEN(B587)=3,"Total",IF(OR(LEFT(B587,3)="340",LEFT(B587,3)="350",ISNUMBER(F587)),IF(SUM(D587:F587)=0,0,"Data"),"No Number")),"Head"))</f>
        <v>0</v>
      </c>
    </row>
    <row r="588">
      <c r="B588">
        <f>IF(OR(    'BS-9'!B68=0,   'BS-9'!B68 =""),"",   'BS-9'!B68)</f>
        <v>2501061</v>
      </c>
      <c r="C588" t="str">
        <f>IF(OR(    'BS-9'!B68=0,   'BS-9'!B68 =""),"",   'BS-9'!C68)</f>
        <v>Fisheries Infrastructure-മത്സ്യകൃഷി-പശ്ചാത്തല സൌകര്യങ്ങള്‍</v>
      </c>
      <c r="D588">
        <f>IF(OR(    'BS-9'!B68=0,   'BS-9'!B68 =""),"",   'BS-9'!D68)</f>
        <v>0</v>
      </c>
      <c r="E588">
        <f>IF(OR(    'BS-9'!B68=0,   'BS-9'!B68 =""),"",   'BS-9'!E68)</f>
        <v>0</v>
      </c>
      <c r="F588">
        <f>IF(OR(    'BS-9'!B68=0,   'BS-9'!B68 =""),"",   'BS-9'!F68)</f>
        <v>0</v>
      </c>
      <c r="G588">
        <f>IF(B588="","No Number",IF(ISNUMBER(VALUE(MID(B588,5,2))),IF(LEN(B588)=3,"Total",IF(OR(LEFT(B588,3)="340",LEFT(B588,3)="350",ISNUMBER(F588)),IF(SUM(D588:F588)=0,0,"Data"),"No Number")),"Head"))</f>
        <v>0</v>
      </c>
    </row>
    <row r="589">
      <c r="B589">
        <f>IF(OR(    'BS-9'!B69=0,   'BS-9'!B69 =""),"",   'BS-9'!B69)</f>
        <v>2501062</v>
      </c>
      <c r="C589" t="str">
        <f>IF(OR(    'BS-9'!B69=0,   'BS-9'!B69 =""),"",   'BS-9'!C69)</f>
        <v>Fisheries Related Facilities-മത്സ്യ ബന്ധനം -അനുബന്ധ സൌകര്യങ്ങള്‍</v>
      </c>
      <c r="D589">
        <f>IF(OR(    'BS-9'!B69=0,   'BS-9'!B69 =""),"",   'BS-9'!D69)</f>
        <v>0</v>
      </c>
      <c r="E589">
        <f>IF(OR(    'BS-9'!B69=0,   'BS-9'!B69 =""),"",   'BS-9'!E69)</f>
        <v>0</v>
      </c>
      <c r="F589">
        <f>IF(OR(    'BS-9'!B69=0,   'BS-9'!B69 =""),"",   'BS-9'!F69)</f>
        <v>0</v>
      </c>
      <c r="G589">
        <f>IF(B589="","No Number",IF(ISNUMBER(VALUE(MID(B589,5,2))),IF(LEN(B589)=3,"Total",IF(OR(LEFT(B589,3)="340",LEFT(B589,3)="350",ISNUMBER(F589)),IF(SUM(D589:F589)=0,0,"Data"),"No Number")),"Head"))</f>
        <v>0</v>
      </c>
    </row>
    <row r="590">
      <c r="B590">
        <f>IF(OR(    'BS-9'!B70=0,   'BS-9'!B70 =""),"",   'BS-9'!B70)</f>
        <v>2501063</v>
      </c>
      <c r="C590" t="str">
        <f>IF(OR(    'BS-9'!B70=0,   'BS-9'!B70 =""),"",   'BS-9'!C70)</f>
        <v>Integrated Pisciculture-സംയോജിത മത്സ്യ കൃഷി</v>
      </c>
      <c r="D590">
        <f>IF(OR(    'BS-9'!B70=0,   'BS-9'!B70 =""),"",   'BS-9'!D70)</f>
        <v>0</v>
      </c>
      <c r="E590">
        <f>IF(OR(    'BS-9'!B70=0,   'BS-9'!B70 =""),"",   'BS-9'!E70)</f>
        <v>0</v>
      </c>
      <c r="F590">
        <f>IF(OR(    'BS-9'!B70=0,   'BS-9'!B70 =""),"",   'BS-9'!F70)</f>
        <v>0</v>
      </c>
      <c r="G590">
        <f>IF(B590="","No Number",IF(ISNUMBER(VALUE(MID(B590,5,2))),IF(LEN(B590)=3,"Total",IF(OR(LEFT(B590,3)="340",LEFT(B590,3)="350",ISNUMBER(F590)),IF(SUM(D590:F590)=0,0,"Data"),"No Number")),"Head"))</f>
        <v>0</v>
      </c>
    </row>
    <row r="591">
      <c r="B591">
        <f>IF(OR(    'BS-9'!B71=0,   'BS-9'!B71 =""),"",   'BS-9'!B71)</f>
        <v>2501064</v>
      </c>
      <c r="C591" t="str">
        <f>IF(OR(    'BS-9'!B71=0,   'BS-9'!B71 =""),"",   'BS-9'!C71)</f>
        <v>Assistance to Fisheries Studies co-operative-</v>
      </c>
      <c r="D591">
        <f>IF(OR(    'BS-9'!B71=0,   'BS-9'!B71 =""),"",   'BS-9'!D71)</f>
        <v>0</v>
      </c>
      <c r="E591">
        <f>IF(OR(    'BS-9'!B71=0,   'BS-9'!B71 =""),"",   'BS-9'!E71)</f>
        <v>0</v>
      </c>
      <c r="F591">
        <f>IF(OR(    'BS-9'!B71=0,   'BS-9'!B71 =""),"",   'BS-9'!F71)</f>
        <v>0</v>
      </c>
      <c r="G591">
        <f>IF(B591="","No Number",IF(ISNUMBER(VALUE(MID(B591,5,2))),IF(LEN(B591)=3,"Total",IF(OR(LEFT(B591,3)="340",LEFT(B591,3)="350",ISNUMBER(F591)),IF(SUM(D591:F591)=0,0,"Data"),"No Number")),"Head"))</f>
        <v>0</v>
      </c>
    </row>
    <row r="592">
      <c r="B592">
        <f>IF(OR(    'BS-9'!B72=0,   'BS-9'!B72 =""),"",   'BS-9'!B72)</f>
        <v>2502001</v>
      </c>
      <c r="C592" t="str">
        <f>IF(OR(    'BS-9'!B72=0,   'BS-9'!B72 =""),"",   'BS-9'!C72)</f>
        <v>Soil and Water Conservation - മണ്ണ് ജല സംരക്ഷണം</v>
      </c>
      <c r="D592">
        <f>IF(OR(    'BS-9'!B72=0,   'BS-9'!B72 =""),"",   'BS-9'!D72)</f>
        <v>0</v>
      </c>
      <c r="E592">
        <f>IF(OR(    'BS-9'!B72=0,   'BS-9'!B72 =""),"",   'BS-9'!E72)</f>
        <v>0</v>
      </c>
      <c r="F592">
        <f>IF(OR(    'BS-9'!B72=0,   'BS-9'!B72 =""),"",   'BS-9'!F72)</f>
        <v>0</v>
      </c>
      <c r="G592">
        <f>IF(B592="","No Number",IF(ISNUMBER(VALUE(MID(B592,5,2))),IF(LEN(B592)=3,"Total",IF(OR(LEFT(B592,3)="340",LEFT(B592,3)="350",ISNUMBER(F592)),IF(SUM(D592:F592)=0,0,"Data"),"No Number")),"Head"))</f>
        <v>0</v>
      </c>
    </row>
    <row r="593">
      <c r="B593">
        <f>IF(OR(    'BS-9'!B73=0,   'BS-9'!B73 =""),"",   'BS-9'!B73)</f>
        <v>2502002</v>
      </c>
      <c r="C593" t="str">
        <f>IF(OR(    'BS-9'!B73=0,   'BS-9'!B73 =""),"",   'BS-9'!C73)</f>
        <v>Minor Irrigation-ചെറുകിട ജലസേചനം</v>
      </c>
      <c r="D593">
        <f>IF(OR(    'BS-9'!B73=0,   'BS-9'!B73 =""),"",   'BS-9'!D73)</f>
        <v>0</v>
      </c>
      <c r="E593">
        <f>IF(OR(    'BS-9'!B73=0,   'BS-9'!B73 =""),"",   'BS-9'!E73)</f>
        <v>0</v>
      </c>
      <c r="F593">
        <f>IF(OR(    'BS-9'!B73=0,   'BS-9'!B73 =""),"",   'BS-9'!F73)</f>
        <v>0</v>
      </c>
      <c r="G593">
        <f>IF(B593="","No Number",IF(ISNUMBER(VALUE(MID(B593,5,2))),IF(LEN(B593)=3,"Total",IF(OR(LEFT(B593,3)="340",LEFT(B593,3)="350",ISNUMBER(F593)),IF(SUM(D593:F593)=0,0,"Data"),"No Number")),"Head"))</f>
        <v>0</v>
      </c>
    </row>
    <row r="594">
      <c r="B594">
        <f>IF(OR(    'BS-9'!B74=0,   'BS-9'!B74 =""),"",   'BS-9'!B74)</f>
        <v>2502003</v>
      </c>
      <c r="C594" t="str">
        <f>IF(OR(    'BS-9'!B74=0,   'BS-9'!B74 =""),"",   'BS-9'!C74)</f>
        <v>Flood control-വെള്ളപ്പൊക്ക നിവാരണം</v>
      </c>
      <c r="D594">
        <f>IF(OR(    'BS-9'!B74=0,   'BS-9'!B74 =""),"",   'BS-9'!D74)</f>
        <v>0</v>
      </c>
      <c r="E594">
        <f>IF(OR(    'BS-9'!B74=0,   'BS-9'!B74 =""),"",   'BS-9'!E74)</f>
        <v>0</v>
      </c>
      <c r="F594">
        <f>IF(OR(    'BS-9'!B74=0,   'BS-9'!B74 =""),"",   'BS-9'!F74)</f>
        <v>0</v>
      </c>
      <c r="G594">
        <f>IF(B594="","No Number",IF(ISNUMBER(VALUE(MID(B594,5,2))),IF(LEN(B594)=3,"Total",IF(OR(LEFT(B594,3)="340",LEFT(B594,3)="350",ISNUMBER(F594)),IF(SUM(D594:F594)=0,0,"Data"),"No Number")),"Head"))</f>
        <v>0</v>
      </c>
    </row>
    <row r="595">
      <c r="B595">
        <f>IF(OR(    'BS-9'!B75=0,   'BS-9'!B75 =""),"",   'BS-9'!B75)</f>
        <v>2502004</v>
      </c>
      <c r="C595" t="str">
        <f>IF(OR(    'BS-9'!B75=0,   'BS-9'!B75 =""),"",   'BS-9'!C75)</f>
        <v xml:space="preserve">Minor Irrigation-Providing Individual Facilities-ചെറുകിട ജലസേചനം-വ്യക്തിഗതം </v>
      </c>
      <c r="D595">
        <f>IF(OR(    'BS-9'!B75=0,   'BS-9'!B75 =""),"",   'BS-9'!D75)</f>
        <v>0</v>
      </c>
      <c r="E595">
        <f>IF(OR(    'BS-9'!B75=0,   'BS-9'!B75 =""),"",   'BS-9'!E75)</f>
        <v>0</v>
      </c>
      <c r="F595">
        <f>IF(OR(    'BS-9'!B75=0,   'BS-9'!B75 =""),"",   'BS-9'!F75)</f>
        <v>0</v>
      </c>
      <c r="G595">
        <f>IF(B595="","No Number",IF(ISNUMBER(VALUE(MID(B595,5,2))),IF(LEN(B595)=3,"Total",IF(OR(LEFT(B595,3)="340",LEFT(B595,3)="350",ISNUMBER(F595)),IF(SUM(D595:F595)=0,0,"Data"),"No Number")),"Head"))</f>
        <v>0</v>
      </c>
    </row>
    <row r="596">
      <c r="B596">
        <f>IF(OR(    'BS-9'!B76=0,   'BS-9'!B76 =""),"",   'BS-9'!B76)</f>
        <v>2502005</v>
      </c>
      <c r="C596" t="str">
        <f>IF(OR(    'BS-9'!B76=0,   'BS-9'!B76 =""),"",   'BS-9'!C76)</f>
        <v>Minor Irrigation-Lift Irrigation-ചെറുകിട ജലസേചനം-ലിഫ്റ്റ്‌ ഇറിഗേഷന്‍</v>
      </c>
      <c r="D596">
        <f>IF(OR(    'BS-9'!B76=0,   'BS-9'!B76 =""),"",   'BS-9'!D76)</f>
        <v>0</v>
      </c>
      <c r="E596">
        <f>IF(OR(    'BS-9'!B76=0,   'BS-9'!B76 =""),"",   'BS-9'!E76)</f>
        <v>0</v>
      </c>
      <c r="F596">
        <f>IF(OR(    'BS-9'!B76=0,   'BS-9'!B76 =""),"",   'BS-9'!F76)</f>
        <v>0</v>
      </c>
      <c r="G596">
        <f>IF(B596="","No Number",IF(ISNUMBER(VALUE(MID(B596,5,2))),IF(LEN(B596)=3,"Total",IF(OR(LEFT(B596,3)="340",LEFT(B596,3)="350",ISNUMBER(F596)),IF(SUM(D596:F596)=0,0,"Data"),"No Number")),"Head"))</f>
        <v>0</v>
      </c>
    </row>
    <row r="597">
      <c r="B597">
        <f>IF(OR(    'BS-9'!B77=0,   'BS-9'!B77 =""),"",   'BS-9'!B77)</f>
        <v>2502006</v>
      </c>
      <c r="C597" t="str">
        <f>IF(OR(    'BS-9'!B77=0,   'BS-9'!B77 =""),"",   'BS-9'!C77)</f>
        <v>Water Conservation-ജല സംരക്ഷണം</v>
      </c>
      <c r="D597">
        <f>IF(OR(    'BS-9'!B77=0,   'BS-9'!B77 =""),"",   'BS-9'!D77)</f>
        <v>0</v>
      </c>
      <c r="E597">
        <f>IF(OR(    'BS-9'!B77=0,   'BS-9'!B77 =""),"",   'BS-9'!E77)</f>
        <v>0</v>
      </c>
      <c r="F597">
        <f>IF(OR(    'BS-9'!B77=0,   'BS-9'!B77 =""),"",   'BS-9'!F77)</f>
        <v>0</v>
      </c>
      <c r="G597">
        <f>IF(B597="","No Number",IF(ISNUMBER(VALUE(MID(B597,5,2))),IF(LEN(B597)=3,"Total",IF(OR(LEFT(B597,3)="340",LEFT(B597,3)="350",ISNUMBER(F597)),IF(SUM(D597:F597)=0,0,"Data"),"No Number")),"Head"))</f>
        <v>0</v>
      </c>
    </row>
    <row r="598">
      <c r="B598">
        <f>IF(OR(    'BS-9'!B78=0,   'BS-9'!B78 =""),"",   'BS-9'!B78)</f>
        <v>2503001</v>
      </c>
      <c r="C598" t="str">
        <f>IF(OR(    'BS-9'!B78=0,   'BS-9'!B78 =""),"",   'BS-9'!C78)</f>
        <v>Small scale industries and Micro enterprises-  ചെറുകിട വ്യവസായങ്ങളും സൂക്ഷ്മ സംരംഭങ്ങളും</v>
      </c>
      <c r="D598">
        <f>IF(OR(    'BS-9'!B78=0,   'BS-9'!B78 =""),"",   'BS-9'!D78)</f>
        <v>0</v>
      </c>
      <c r="E598">
        <f>IF(OR(    'BS-9'!B78=0,   'BS-9'!B78 =""),"",   'BS-9'!E78)</f>
        <v>0</v>
      </c>
      <c r="F598">
        <f>IF(OR(    'BS-9'!B78=0,   'BS-9'!B78 =""),"",   'BS-9'!F78)</f>
        <v>0</v>
      </c>
      <c r="G598">
        <f>IF(B598="","No Number",IF(ISNUMBER(VALUE(MID(B598,5,2))),IF(LEN(B598)=3,"Total",IF(OR(LEFT(B598,3)="340",LEFT(B598,3)="350",ISNUMBER(F598)),IF(SUM(D598:F598)=0,0,"Data"),"No Number")),"Head"))</f>
        <v>0</v>
      </c>
    </row>
    <row r="599">
      <c r="B599">
        <f>IF(OR(    'BS-9'!B79=0,   'BS-9'!B79 =""),"",   'BS-9'!B79)</f>
        <v>2503002</v>
      </c>
      <c r="C599" t="str">
        <f>IF(OR(    'BS-9'!B79=0,   'BS-9'!B79 =""),"",   'BS-9'!C79)</f>
        <v>Handicrafts Industry-കൈത്തൊഴില്‍ സംരംഭങ്ങള്‍</v>
      </c>
      <c r="D599">
        <f>IF(OR(    'BS-9'!B79=0,   'BS-9'!B79 =""),"",   'BS-9'!D79)</f>
        <v>0</v>
      </c>
      <c r="E599">
        <f>IF(OR(    'BS-9'!B79=0,   'BS-9'!B79 =""),"",   'BS-9'!E79)</f>
        <v>0</v>
      </c>
      <c r="F599">
        <f>IF(OR(    'BS-9'!B79=0,   'BS-9'!B79 =""),"",   'BS-9'!F79)</f>
        <v>0</v>
      </c>
      <c r="G599">
        <f>IF(B599="","No Number",IF(ISNUMBER(VALUE(MID(B599,5,2))),IF(LEN(B599)=3,"Total",IF(OR(LEFT(B599,3)="340",LEFT(B599,3)="350",ISNUMBER(F599)),IF(SUM(D599:F599)=0,0,"Data"),"No Number")),"Head"))</f>
        <v>0</v>
      </c>
    </row>
    <row r="600">
      <c r="B600">
        <f>IF(OR(    'BS-9'!B80=0,   'BS-9'!B80 =""),"",   'BS-9'!B80)</f>
        <v>2503003</v>
      </c>
      <c r="C600" t="str">
        <f>IF(OR(    'BS-9'!B80=0,   'BS-9'!B80 =""),"",   'BS-9'!C80)</f>
        <v>Handlooms Industry -കൈത്തറി വ്യവസായം</v>
      </c>
      <c r="D600">
        <f>IF(OR(    'BS-9'!B80=0,   'BS-9'!B80 =""),"",   'BS-9'!D80)</f>
        <v>0</v>
      </c>
      <c r="E600">
        <f>IF(OR(    'BS-9'!B80=0,   'BS-9'!B80 =""),"",   'BS-9'!E80)</f>
        <v>0</v>
      </c>
      <c r="F600">
        <f>IF(OR(    'BS-9'!B80=0,   'BS-9'!B80 =""),"",   'BS-9'!F80)</f>
        <v>0</v>
      </c>
      <c r="G600">
        <f>IF(B600="","No Number",IF(ISNUMBER(VALUE(MID(B600,5,2))),IF(LEN(B600)=3,"Total",IF(OR(LEFT(B600,3)="340",LEFT(B600,3)="350",ISNUMBER(F600)),IF(SUM(D600:F600)=0,0,"Data"),"No Number")),"Head"))</f>
        <v>0</v>
      </c>
    </row>
    <row r="601">
      <c r="B601">
        <f>IF(OR(    'BS-9'!B81=0,   'BS-9'!B81 =""),"",   'BS-9'!B81)</f>
        <v>2503004</v>
      </c>
      <c r="C601" t="str">
        <f>IF(OR(    'BS-9'!B81=0,   'BS-9'!B81 =""),"",   'BS-9'!C81)</f>
        <v>Coir Industry -കയര്‍ വ്യവസായം</v>
      </c>
      <c r="D601">
        <f>IF(OR(    'BS-9'!B81=0,   'BS-9'!B81 =""),"",   'BS-9'!D81)</f>
        <v>0</v>
      </c>
      <c r="E601">
        <f>IF(OR(    'BS-9'!B81=0,   'BS-9'!B81 =""),"",   'BS-9'!E81)</f>
        <v>0</v>
      </c>
      <c r="F601">
        <f>IF(OR(    'BS-9'!B81=0,   'BS-9'!B81 =""),"",   'BS-9'!F81)</f>
        <v>0</v>
      </c>
      <c r="G601">
        <f>IF(B601="","No Number",IF(ISNUMBER(VALUE(MID(B601,5,2))),IF(LEN(B601)=3,"Total",IF(OR(LEFT(B601,3)="340",LEFT(B601,3)="350",ISNUMBER(F601)),IF(SUM(D601:F601)=0,0,"Data"),"No Number")),"Head"))</f>
        <v>0</v>
      </c>
    </row>
    <row r="602">
      <c r="B602">
        <f>IF(OR(    'BS-9'!B82=0,   'BS-9'!B82 =""),"",   'BS-9'!B82)</f>
        <v>2503005</v>
      </c>
      <c r="C602" t="str">
        <f>IF(OR(    'BS-9'!B82=0,   'BS-9'!B82 =""),"",   'BS-9'!C82)</f>
        <v>Khadi and Village Industries-ഖാദി,ഗ്രാമ വ്യവസായം</v>
      </c>
      <c r="D602">
        <f>IF(OR(    'BS-9'!B82=0,   'BS-9'!B82 =""),"",   'BS-9'!D82)</f>
        <v>0</v>
      </c>
      <c r="E602">
        <f>IF(OR(    'BS-9'!B82=0,   'BS-9'!B82 =""),"",   'BS-9'!E82)</f>
        <v>0</v>
      </c>
      <c r="F602">
        <f>IF(OR(    'BS-9'!B82=0,   'BS-9'!B82 =""),"",   'BS-9'!F82)</f>
        <v>0</v>
      </c>
      <c r="G602">
        <f>IF(B602="","No Number",IF(ISNUMBER(VALUE(MID(B602,5,2))),IF(LEN(B602)=3,"Total",IF(OR(LEFT(B602,3)="340",LEFT(B602,3)="350",ISNUMBER(F602)),IF(SUM(D602:F602)=0,0,"Data"),"No Number")),"Head"))</f>
        <v>0</v>
      </c>
    </row>
    <row r="603">
      <c r="B603">
        <f>IF(OR(    'BS-9'!B83=0,   'BS-9'!B83 =""),"",   'BS-9'!B83)</f>
        <v>2503006</v>
      </c>
      <c r="C603" t="str">
        <f>IF(OR(    'BS-9'!B83=0,   'BS-9'!B83 =""),"",   'BS-9'!C83)</f>
        <v>Sericulture Industry-പട്ടുനൂല്‍ വ്യവസായം</v>
      </c>
      <c r="D603">
        <f>IF(OR(    'BS-9'!B83=0,   'BS-9'!B83 =""),"",   'BS-9'!D83)</f>
        <v>0</v>
      </c>
      <c r="E603">
        <f>IF(OR(    'BS-9'!B83=0,   'BS-9'!B83 =""),"",   'BS-9'!E83)</f>
        <v>0</v>
      </c>
      <c r="F603">
        <f>IF(OR(    'BS-9'!B83=0,   'BS-9'!B83 =""),"",   'BS-9'!F83)</f>
        <v>0</v>
      </c>
      <c r="G603">
        <f>IF(B603="","No Number",IF(ISNUMBER(VALUE(MID(B603,5,2))),IF(LEN(B603)=3,"Total",IF(OR(LEFT(B603,3)="340",LEFT(B603,3)="350",ISNUMBER(F603)),IF(SUM(D603:F603)=0,0,"Data"),"No Number")),"Head"))</f>
        <v>0</v>
      </c>
    </row>
    <row r="604">
      <c r="B604">
        <f>IF(OR(    'BS-9'!B84=0,   'BS-9'!B84 =""),"",   'BS-9'!B84)</f>
        <v>2503007</v>
      </c>
      <c r="C604" t="str">
        <f>IF(OR(    'BS-9'!B84=0,   'BS-9'!B84 =""),"",   'BS-9'!C84)</f>
        <v>Electronic and Electrical Industry-ഇലക്ട്രോണിക്/ഇലക്ട്രിക് വ്യവസായം</v>
      </c>
      <c r="D604">
        <f>IF(OR(    'BS-9'!B84=0,   'BS-9'!B84 =""),"",   'BS-9'!D84)</f>
        <v>0</v>
      </c>
      <c r="E604">
        <f>IF(OR(    'BS-9'!B84=0,   'BS-9'!B84 =""),"",   'BS-9'!E84)</f>
        <v>0</v>
      </c>
      <c r="F604">
        <f>IF(OR(    'BS-9'!B84=0,   'BS-9'!B84 =""),"",   'BS-9'!F84)</f>
        <v>0</v>
      </c>
      <c r="G604">
        <f>IF(B604="","No Number",IF(ISNUMBER(VALUE(MID(B604,5,2))),IF(LEN(B604)=3,"Total",IF(OR(LEFT(B604,3)="340",LEFT(B604,3)="350",ISNUMBER(F604)),IF(SUM(D604:F604)=0,0,"Data"),"No Number")),"Head"))</f>
        <v>0</v>
      </c>
    </row>
    <row r="605">
      <c r="B605">
        <f>IF(OR(    'BS-9'!B85=0,   'BS-9'!B85 =""),"",   'BS-9'!B85)</f>
        <v>2503008</v>
      </c>
      <c r="C605" t="str">
        <f>IF(OR(    'BS-9'!B85=0,   'BS-9'!B85 =""),"",   'BS-9'!C85)</f>
        <v>Other Industries-മറ്റ് വ്യവസായങ്ങള്‍</v>
      </c>
      <c r="D605">
        <f>IF(OR(    'BS-9'!B85=0,   'BS-9'!B85 =""),"",   'BS-9'!D85)</f>
        <v>0</v>
      </c>
      <c r="E605">
        <f>IF(OR(    'BS-9'!B85=0,   'BS-9'!B85 =""),"",   'BS-9'!E85)</f>
        <v>0</v>
      </c>
      <c r="F605">
        <f>IF(OR(    'BS-9'!B85=0,   'BS-9'!B85 =""),"",   'BS-9'!F85)</f>
        <v>0</v>
      </c>
      <c r="G605">
        <f>IF(B605="","No Number",IF(ISNUMBER(VALUE(MID(B605,5,2))),IF(LEN(B605)=3,"Total",IF(OR(LEFT(B605,3)="340",LEFT(B605,3)="350",ISNUMBER(F605)),IF(SUM(D605:F605)=0,0,"Data"),"No Number")),"Head"))</f>
        <v>0</v>
      </c>
    </row>
    <row r="606">
      <c r="B606">
        <f>IF(OR(    'BS-9'!B86=0,   'BS-9'!B86 =""),"",   'BS-9'!B86)</f>
        <v>2503009</v>
      </c>
      <c r="C606" t="str">
        <f>IF(OR(    'BS-9'!B86=0,   'BS-9'!B86 =""),"",   'BS-9'!C86)</f>
        <v>Industrial Training Programs-വ്യവസായ പരിശീലന പരിപാടികള്‍</v>
      </c>
      <c r="D606">
        <f>IF(OR(    'BS-9'!B86=0,   'BS-9'!B86 =""),"",   'BS-9'!D86)</f>
        <v>0</v>
      </c>
      <c r="E606">
        <f>IF(OR(    'BS-9'!B86=0,   'BS-9'!B86 =""),"",   'BS-9'!E86)</f>
        <v>0</v>
      </c>
      <c r="F606">
        <f>IF(OR(    'BS-9'!B86=0,   'BS-9'!B86 =""),"",   'BS-9'!F86)</f>
        <v>0</v>
      </c>
      <c r="G606">
        <f>IF(B606="","No Number",IF(ISNUMBER(VALUE(MID(B606,5,2))),IF(LEN(B606)=3,"Total",IF(OR(LEFT(B606,3)="340",LEFT(B606,3)="350",ISNUMBER(F606)),IF(SUM(D606:F606)=0,0,"Data"),"No Number")),"Head"))</f>
        <v>0</v>
      </c>
    </row>
    <row r="607">
      <c r="B607">
        <f>IF(OR(    'BS-9'!B87=0,   'BS-9'!B87 =""),"",   'BS-9'!B87)</f>
        <v>2503010</v>
      </c>
      <c r="C607" t="str">
        <f>IF(OR(    'BS-9'!B87=0,   'BS-9'!B87 =""),"",   'BS-9'!C87)</f>
        <v xml:space="preserve">Industries and Co-operative Sector-വ്യവസായ/സഹകരണ മേഖല </v>
      </c>
      <c r="D607">
        <f>IF(OR(    'BS-9'!B87=0,   'BS-9'!B87 =""),"",   'BS-9'!D87)</f>
        <v>0</v>
      </c>
      <c r="E607">
        <f>IF(OR(    'BS-9'!B87=0,   'BS-9'!B87 =""),"",   'BS-9'!E87)</f>
        <v>0</v>
      </c>
      <c r="F607">
        <f>IF(OR(    'BS-9'!B87=0,   'BS-9'!B87 =""),"",   'BS-9'!F87)</f>
        <v>0</v>
      </c>
      <c r="G607">
        <f>IF(B607="","No Number",IF(ISNUMBER(VALUE(MID(B607,5,2))),IF(LEN(B607)=3,"Total",IF(OR(LEFT(B607,3)="340",LEFT(B607,3)="350",ISNUMBER(F607)),IF(SUM(D607:F607)=0,0,"Data"),"No Number")),"Head"))</f>
        <v>0</v>
      </c>
    </row>
    <row r="608">
      <c r="B608">
        <f>IF(OR(    'BS-9'!B88=0,   'BS-9'!B88 =""),"",   'BS-9'!B88)</f>
        <v>2503011</v>
      </c>
      <c r="C608" t="str">
        <f>IF(OR(    'BS-9'!B88=0,   'BS-9'!B88 =""),"",   'BS-9'!C88)</f>
        <v>Total Energy Security Mission Programs-സമ്പൂര്‍ണ ഊര്‍ജ സുരക്ഷാ പരിപാടി</v>
      </c>
      <c r="D608">
        <f>IF(OR(    'BS-9'!B88=0,   'BS-9'!B88 =""),"",   'BS-9'!D88)</f>
        <v>0</v>
      </c>
      <c r="E608">
        <f>IF(OR(    'BS-9'!B88=0,   'BS-9'!B88 =""),"",   'BS-9'!E88)</f>
        <v>0</v>
      </c>
      <c r="F608">
        <f>IF(OR(    'BS-9'!B88=0,   'BS-9'!B88 =""),"",   'BS-9'!F88)</f>
        <v>0</v>
      </c>
      <c r="G608">
        <f>IF(B608="","No Number",IF(ISNUMBER(VALUE(MID(B608,5,2))),IF(LEN(B608)=3,"Total",IF(OR(LEFT(B608,3)="340",LEFT(B608,3)="350",ISNUMBER(F608)),IF(SUM(D608:F608)=0,0,"Data"),"No Number")),"Head"))</f>
        <v>0</v>
      </c>
    </row>
    <row r="609">
      <c r="B609">
        <f>IF(OR(    'BS-9'!B89=0,   'BS-9'!B89 =""),"",   'BS-9'!B89)</f>
        <v>2503012</v>
      </c>
      <c r="C609" t="str">
        <f>IF(OR(    'BS-9'!B89=0,   'BS-9'!B89 =""),"",   'BS-9'!C89)</f>
        <v>Other programs in Industrial Sector-വ്യവസായ മേഖലയിലെ മറ്റ് പരിപാടികള്‍</v>
      </c>
      <c r="D609">
        <f>IF(OR(    'BS-9'!B89=0,   'BS-9'!B89 =""),"",   'BS-9'!D89)</f>
        <v>0</v>
      </c>
      <c r="E609">
        <f>IF(OR(    'BS-9'!B89=0,   'BS-9'!B89 =""),"",   'BS-9'!E89)</f>
        <v>0</v>
      </c>
      <c r="F609">
        <f>IF(OR(    'BS-9'!B89=0,   'BS-9'!B89 =""),"",   'BS-9'!F89)</f>
        <v>0</v>
      </c>
      <c r="G609">
        <f>IF(B609="","No Number",IF(ISNUMBER(VALUE(MID(B609,5,2))),IF(LEN(B609)=3,"Total",IF(OR(LEFT(B609,3)="340",LEFT(B609,3)="350",ISNUMBER(F609)),IF(SUM(D609:F609)=0,0,"Data"),"No Number")),"Head"))</f>
        <v>0</v>
      </c>
    </row>
    <row r="610">
      <c r="B610">
        <f>IF(OR(    'BS-9'!B90=0,   'BS-9'!B90 =""),"",   'BS-9'!B90)</f>
        <v>2503013</v>
      </c>
      <c r="C610" t="str">
        <f>IF(OR(    'BS-9'!B90=0,   'BS-9'!B90 =""),"",   'BS-9'!C90)</f>
        <v>Financial Assistance to SC/ST for Jobs Abroad-പട്ടിക ജാതി പട്ടിക വര്‍ഗക്കാര്‍ക്ക് വിദേശ ജോലിക്ക് ധന സഹായം</v>
      </c>
      <c r="D610">
        <f>IF(OR(    'BS-9'!B90=0,   'BS-9'!B90 =""),"",   'BS-9'!D90)</f>
        <v>0</v>
      </c>
      <c r="E610">
        <f>IF(OR(    'BS-9'!B90=0,   'BS-9'!B90 =""),"",   'BS-9'!E90)</f>
        <v>0</v>
      </c>
      <c r="F610">
        <f>IF(OR(    'BS-9'!B90=0,   'BS-9'!B90 =""),"",   'BS-9'!F90)</f>
        <v>0</v>
      </c>
      <c r="G610">
        <f>IF(B610="","No Number",IF(ISNUMBER(VALUE(MID(B610,5,2))),IF(LEN(B610)=3,"Total",IF(OR(LEFT(B610,3)="340",LEFT(B610,3)="350",ISNUMBER(F610)),IF(SUM(D610:F610)=0,0,"Data"),"No Number")),"Head"))</f>
        <v>0</v>
      </c>
    </row>
    <row r="611">
      <c r="B611">
        <f>IF(OR(    'BS-9'!B91=0,   'BS-9'!B91 =""),"",   'BS-9'!B91)</f>
        <v>2503014</v>
      </c>
      <c r="C611" t="str">
        <f>IF(OR(    'BS-9'!B91=0,   'BS-9'!B91 =""),"",   'BS-9'!C91)</f>
        <v>Traditional Handicrafts-പരമ്പരാഗത കൈതൊഴിലുകള്‍</v>
      </c>
      <c r="D611">
        <f>IF(OR(    'BS-9'!B91=0,   'BS-9'!B91 =""),"",   'BS-9'!D91)</f>
        <v>0</v>
      </c>
      <c r="E611">
        <f>IF(OR(    'BS-9'!B91=0,   'BS-9'!B91 =""),"",   'BS-9'!E91)</f>
        <v>0</v>
      </c>
      <c r="F611">
        <f>IF(OR(    'BS-9'!B91=0,   'BS-9'!B91 =""),"",   'BS-9'!F91)</f>
        <v>0</v>
      </c>
      <c r="G611">
        <f>IF(B611="","No Number",IF(ISNUMBER(VALUE(MID(B611,5,2))),IF(LEN(B611)=3,"Total",IF(OR(LEFT(B611,3)="340",LEFT(B611,3)="350",ISNUMBER(F611)),IF(SUM(D611:F611)=0,0,"Data"),"No Number")),"Head"))</f>
        <v>0</v>
      </c>
    </row>
    <row r="612">
      <c r="B612">
        <f>IF(OR(    'BS-9'!B92=0,   'BS-9'!B92 =""),"",   'BS-9'!B92)</f>
        <v>2503015</v>
      </c>
      <c r="C612" t="str">
        <f>IF(OR(    'BS-9'!B92=0,   'BS-9'!B92 =""),"",   'BS-9'!C92)</f>
        <v>Service Enterprises-സേവന സംരംഭങ്ങള്‍</v>
      </c>
      <c r="D612">
        <f>IF(OR(    'BS-9'!B92=0,   'BS-9'!B92 =""),"",   'BS-9'!D92)</f>
        <v>0</v>
      </c>
      <c r="E612">
        <f>IF(OR(    'BS-9'!B92=0,   'BS-9'!B92 =""),"",   'BS-9'!E92)</f>
        <v>0</v>
      </c>
      <c r="F612">
        <f>IF(OR(    'BS-9'!B92=0,   'BS-9'!B92 =""),"",   'BS-9'!F92)</f>
        <v>0</v>
      </c>
      <c r="G612">
        <f>IF(B612="","No Number",IF(ISNUMBER(VALUE(MID(B612,5,2))),IF(LEN(B612)=3,"Total",IF(OR(LEFT(B612,3)="340",LEFT(B612,3)="350",ISNUMBER(F612)),IF(SUM(D612:F612)=0,0,"Data"),"No Number")),"Head"))</f>
        <v>0</v>
      </c>
    </row>
    <row r="613">
      <c r="B613">
        <f>IF(OR(    'BS-9'!B93=0,   'BS-9'!B93 =""),"",   'BS-9'!B93)</f>
        <v>2503016</v>
      </c>
      <c r="C613" t="str">
        <f>IF(OR(    'BS-9'!B93=0,   'BS-9'!B93 =""),"",   'BS-9'!C93)</f>
        <v>Market Promotion-വിപണന പ്രോത്സാഹന പരിപാടികള്‍</v>
      </c>
      <c r="D613">
        <f>IF(OR(    'BS-9'!B93=0,   'BS-9'!B93 =""),"",   'BS-9'!D93)</f>
        <v>0</v>
      </c>
      <c r="E613">
        <f>IF(OR(    'BS-9'!B93=0,   'BS-9'!B93 =""),"",   'BS-9'!E93)</f>
        <v>0</v>
      </c>
      <c r="F613">
        <f>IF(OR(    'BS-9'!B93=0,   'BS-9'!B93 =""),"",   'BS-9'!F93)</f>
        <v>0</v>
      </c>
      <c r="G613">
        <f>IF(B613="","No Number",IF(ISNUMBER(VALUE(MID(B613,5,2))),IF(LEN(B613)=3,"Total",IF(OR(LEFT(B613,3)="340",LEFT(B613,3)="350",ISNUMBER(F613)),IF(SUM(D613:F613)=0,0,"Data"),"No Number")),"Head"))</f>
        <v>0</v>
      </c>
    </row>
    <row r="614">
      <c r="B614">
        <f>IF(OR(    'BS-9'!B94=0,   'BS-9'!B94 =""),"",   'BS-9'!B94)</f>
        <v>2503017</v>
      </c>
      <c r="C614" t="str">
        <f>IF(OR(    'BS-9'!B94=0,   'BS-9'!B94 =""),"",   'BS-9'!C94)</f>
        <v>Financial Assistance  to co-operative societies-സഹകരണ സംരംഭങ്ങള്‍ക്കുള്ള സാമ്പത്തിക സഹായം</v>
      </c>
      <c r="D614">
        <f>IF(OR(    'BS-9'!B94=0,   'BS-9'!B94 =""),"",   'BS-9'!D94)</f>
        <v>0</v>
      </c>
      <c r="E614">
        <f>IF(OR(    'BS-9'!B94=0,   'BS-9'!B94 =""),"",   'BS-9'!E94)</f>
        <v>0</v>
      </c>
      <c r="F614">
        <f>IF(OR(    'BS-9'!B94=0,   'BS-9'!B94 =""),"",   'BS-9'!F94)</f>
        <v>0</v>
      </c>
      <c r="G614">
        <f>IF(B614="","No Number",IF(ISNUMBER(VALUE(MID(B614,5,2))),IF(LEN(B614)=3,"Total",IF(OR(LEFT(B614,3)="340",LEFT(B614,3)="350",ISNUMBER(F614)),IF(SUM(D614:F614)=0,0,"Data"),"No Number")),"Head"))</f>
        <v>0</v>
      </c>
    </row>
    <row r="615">
      <c r="B615">
        <f>IF(OR(    'BS-9'!B95=0,   'BS-9'!B95 =""),"",   'BS-9'!B95)</f>
        <v>2503018</v>
      </c>
      <c r="C615" t="str">
        <f>IF(OR(    'BS-9'!B95=0,   'BS-9'!B95 =""),"",   'BS-9'!C95)</f>
        <v>Revolving Fund for Kudumbasree Employment Programs-കുടുംബശ്രീ സംരംഭങ്ങള്‍ക്ക്‌ റിവോള്‍വിംഗ് ഫണ്ട്</v>
      </c>
      <c r="D615">
        <f>IF(OR(    'BS-9'!B95=0,   'BS-9'!B95 =""),"",   'BS-9'!D95)</f>
        <v>0</v>
      </c>
      <c r="E615">
        <f>IF(OR(    'BS-9'!B95=0,   'BS-9'!B95 =""),"",   'BS-9'!E95)</f>
        <v>0</v>
      </c>
      <c r="F615">
        <f>IF(OR(    'BS-9'!B95=0,   'BS-9'!B95 =""),"",   'BS-9'!F95)</f>
        <v>0</v>
      </c>
      <c r="G615">
        <f>IF(B615="","No Number",IF(ISNUMBER(VALUE(MID(B615,5,2))),IF(LEN(B615)=3,"Total",IF(OR(LEFT(B615,3)="340",LEFT(B615,3)="350",ISNUMBER(F615)),IF(SUM(D615:F615)=0,0,"Data"),"No Number")),"Head"))</f>
        <v>0</v>
      </c>
    </row>
    <row r="616">
      <c r="B616">
        <f>IF(OR(    'BS-9'!B96=0,   'BS-9'!B96 =""),"",   'BS-9'!B96)</f>
        <v>2504001</v>
      </c>
      <c r="C616" t="str">
        <f>IF(OR(    'BS-9'!B96=0,   'BS-9'!B96 =""),"",   'BS-9'!C96)</f>
        <v>Environment Conservation -പ്രകൃതി സംരക്ഷണം</v>
      </c>
      <c r="D616">
        <f>IF(OR(    'BS-9'!B96=0,   'BS-9'!B96 =""),"",   'BS-9'!D96)</f>
        <v>0</v>
      </c>
      <c r="E616">
        <f>IF(OR(    'BS-9'!B96=0,   'BS-9'!B96 =""),"",   'BS-9'!E96)</f>
        <v>0</v>
      </c>
      <c r="F616">
        <f>IF(OR(    'BS-9'!B96=0,   'BS-9'!B96 =""),"",   'BS-9'!F96)</f>
        <v>0</v>
      </c>
      <c r="G616">
        <f>IF(B616="","No Number",IF(ISNUMBER(VALUE(MID(B616,5,2))),IF(LEN(B616)=3,"Total",IF(OR(LEFT(B616,3)="340",LEFT(B616,3)="350",ISNUMBER(F616)),IF(SUM(D616:F616)=0,0,"Data"),"No Number")),"Head"))</f>
        <v>0</v>
      </c>
    </row>
    <row r="617">
      <c r="B617">
        <f>IF(OR(    'BS-9'!B97=0,   'BS-9'!B97 =""),"",   'BS-9'!B97)</f>
        <v>2504002</v>
      </c>
      <c r="C617" t="str">
        <f>IF(OR(    'BS-9'!B97=0,   'BS-9'!B97 =""),"",   'BS-9'!C97)</f>
        <v>Interventions in Environmental Sector-പ്രകൃതി സംരക്ഷണത്തിന് വേണ്ടിയുള്ള മറ്റ് ഇടപെടലുകള്‍</v>
      </c>
      <c r="D617">
        <f>IF(OR(    'BS-9'!B97=0,   'BS-9'!B97 =""),"",   'BS-9'!D97)</f>
        <v>0</v>
      </c>
      <c r="E617">
        <f>IF(OR(    'BS-9'!B97=0,   'BS-9'!B97 =""),"",   'BS-9'!E97)</f>
        <v>0</v>
      </c>
      <c r="F617">
        <f>IF(OR(    'BS-9'!B97=0,   'BS-9'!B97 =""),"",   'BS-9'!F97)</f>
        <v>0</v>
      </c>
      <c r="G617">
        <f>IF(B617="","No Number",IF(ISNUMBER(VALUE(MID(B617,5,2))),IF(LEN(B617)=3,"Total",IF(OR(LEFT(B617,3)="340",LEFT(B617,3)="350",ISNUMBER(F617)),IF(SUM(D617:F617)=0,0,"Data"),"No Number")),"Head"))</f>
        <v>0</v>
      </c>
    </row>
    <row r="618">
      <c r="B618">
        <f>IF(OR(    'BS-9'!B98=0,   'BS-9'!B98 =""),"",   'BS-9'!B98)</f>
        <v>2505001</v>
      </c>
      <c r="C618" t="str">
        <f>IF(OR(    'BS-9'!B98=0,   'BS-9'!B98 =""),"",   'BS-9'!C98)</f>
        <v>Micro  Hydel Power Generation-സൂക്ഷ്മ  ജല വൈദ്യുത പദ്ധതികള്‍</v>
      </c>
      <c r="D618">
        <f>IF(OR(    'BS-9'!B98=0,   'BS-9'!B98 =""),"",   'BS-9'!D98)</f>
        <v>0</v>
      </c>
      <c r="E618">
        <f>IF(OR(    'BS-9'!B98=0,   'BS-9'!B98 =""),"",   'BS-9'!E98)</f>
        <v>0</v>
      </c>
      <c r="F618">
        <f>IF(OR(    'BS-9'!B98=0,   'BS-9'!B98 =""),"",   'BS-9'!F98)</f>
        <v>0</v>
      </c>
      <c r="G618">
        <f>IF(B618="","No Number",IF(ISNUMBER(VALUE(MID(B618,5,2))),IF(LEN(B618)=3,"Total",IF(OR(LEFT(B618,3)="340",LEFT(B618,3)="350",ISNUMBER(F618)),IF(SUM(D618:F618)=0,0,"Data"),"No Number")),"Head"))</f>
        <v>0</v>
      </c>
    </row>
    <row r="619">
      <c r="B619">
        <f>IF(OR(    'BS-9'!B99=0,   'BS-9'!B99 =""),"",   'BS-9'!B99)</f>
        <v>2505002</v>
      </c>
      <c r="C619" t="str">
        <f>IF(OR(    'BS-9'!B99=0,   'BS-9'!B99 =""),"",   'BS-9'!C99)</f>
        <v>Mini  Hydel Power Generation-ചെറുകിട ജല വൈദ്യുത പദ്ധതികള്‍</v>
      </c>
      <c r="D619">
        <f>IF(OR(    'BS-9'!B99=0,   'BS-9'!B99 =""),"",   'BS-9'!D99)</f>
        <v>0</v>
      </c>
      <c r="E619">
        <f>IF(OR(    'BS-9'!B99=0,   'BS-9'!B99 =""),"",   'BS-9'!E99)</f>
        <v>0</v>
      </c>
      <c r="F619">
        <f>IF(OR(    'BS-9'!B99=0,   'BS-9'!B99 =""),"",   'BS-9'!F99)</f>
        <v>0</v>
      </c>
      <c r="G619">
        <f>IF(B619="","No Number",IF(ISNUMBER(VALUE(MID(B619,5,2))),IF(LEN(B619)=3,"Total",IF(OR(LEFT(B619,3)="340",LEFT(B619,3)="350",ISNUMBER(F619)),IF(SUM(D619:F619)=0,0,"Data"),"No Number")),"Head"))</f>
        <v>0</v>
      </c>
    </row>
    <row r="620">
      <c r="B620">
        <f>IF(OR(    'BS-9'!B100=0,   'BS-9'!B100 =""),"",   'BS-9'!B100)</f>
        <v>2505003</v>
      </c>
      <c r="C620" t="str">
        <f>IF(OR(    'BS-9'!B100=0,   'BS-9'!B100 =""),"",   'BS-9'!C100)</f>
        <v>Solar Power Generation-സൌരോര്‍ജ പദ്ധതികള്‍</v>
      </c>
      <c r="D620">
        <f>IF(OR(    'BS-9'!B100=0,   'BS-9'!B100 =""),"",   'BS-9'!D100)</f>
        <v>0</v>
      </c>
      <c r="E620">
        <f>IF(OR(    'BS-9'!B100=0,   'BS-9'!B100 =""),"",   'BS-9'!E100)</f>
        <v>1650600</v>
      </c>
      <c r="F620">
        <f>IF(OR(    'BS-9'!B100=0,   'BS-9'!B100 =""),"",   'BS-9'!F100)</f>
        <v>0</v>
      </c>
      <c r="G620" t="str">
        <f>IF(B620="","No Number",IF(ISNUMBER(VALUE(MID(B620,5,2))),IF(LEN(B620)=3,"Total",IF(OR(LEFT(B620,3)="340",LEFT(B620,3)="350",ISNUMBER(F620)),IF(SUM(D620:F620)=0,0,"Data"),"No Number")),"Head"))</f>
        <v>Data</v>
      </c>
    </row>
    <row r="621">
      <c r="B621">
        <f>IF(OR(    'BS-9'!B101=0,   'BS-9'!B101 =""),"",   'BS-9'!B101)</f>
        <v>2505004</v>
      </c>
      <c r="C621" t="str">
        <f>IF(OR(    'BS-9'!B101=0,   'BS-9'!B101 =""),"",   'BS-9'!C101)</f>
        <v>Wind Power Generation-കാറ്റില്‍ നിന്നുള്ള വൈദ്യുതി ഉല്പാദനം</v>
      </c>
      <c r="D621">
        <f>IF(OR(    'BS-9'!B101=0,   'BS-9'!B101 =""),"",   'BS-9'!D101)</f>
        <v>0</v>
      </c>
      <c r="E621">
        <f>IF(OR(    'BS-9'!B101=0,   'BS-9'!B101 =""),"",   'BS-9'!E101)</f>
        <v>0</v>
      </c>
      <c r="F621">
        <f>IF(OR(    'BS-9'!B101=0,   'BS-9'!B101 =""),"",   'BS-9'!F101)</f>
        <v>0</v>
      </c>
      <c r="G621">
        <f>IF(B621="","No Number",IF(ISNUMBER(VALUE(MID(B621,5,2))),IF(LEN(B621)=3,"Total",IF(OR(LEFT(B621,3)="340",LEFT(B621,3)="350",ISNUMBER(F621)),IF(SUM(D621:F621)=0,0,"Data"),"No Number")),"Head"))</f>
        <v>0</v>
      </c>
    </row>
    <row r="622">
      <c r="B622">
        <f>IF(OR(    'BS-9'!B102=0,   'BS-9'!B102 =""),"",   'BS-9'!B102)</f>
        <v>2505005</v>
      </c>
      <c r="C622" t="str">
        <f>IF(OR(    'BS-9'!B102=0,   'BS-9'!B102 =""),"",   'BS-9'!C102)</f>
        <v>Biogas Plant-ബയോഗ്യാസ് പ്ലാന്റ്</v>
      </c>
      <c r="D622">
        <f>IF(OR(    'BS-9'!B102=0,   'BS-9'!B102 =""),"",   'BS-9'!D102)</f>
        <v>0</v>
      </c>
      <c r="E622">
        <f>IF(OR(    'BS-9'!B102=0,   'BS-9'!B102 =""),"",   'BS-9'!E102)</f>
        <v>0</v>
      </c>
      <c r="F622">
        <f>IF(OR(    'BS-9'!B102=0,   'BS-9'!B102 =""),"",   'BS-9'!F102)</f>
        <v>0</v>
      </c>
      <c r="G622">
        <f>IF(B622="","No Number",IF(ISNUMBER(VALUE(MID(B622,5,2))),IF(LEN(B622)=3,"Total",IF(OR(LEFT(B622,3)="340",LEFT(B622,3)="350",ISNUMBER(F622)),IF(SUM(D622:F622)=0,0,"Data"),"No Number")),"Head"))</f>
        <v>0</v>
      </c>
    </row>
    <row r="623">
      <c r="B623" t="str">
        <f>IF(OR(    'BS-9'!B103=0,   'BS-9'!B103 =""),"",   'BS-9'!B103)</f>
        <v/>
      </c>
      <c r="C623" t="str">
        <f>IF(OR(    'BS-9'!B103=0,   'BS-9'!B103 =""),"",   'BS-9'!C103)</f>
        <v/>
      </c>
      <c r="D623" t="str">
        <f>IF(OR(    'BS-9'!B103=0,   'BS-9'!B103 =""),"",   'BS-9'!D103)</f>
        <v/>
      </c>
      <c r="E623" t="str">
        <f>IF(OR(    'BS-9'!B103=0,   'BS-9'!B103 =""),"",   'BS-9'!E103)</f>
        <v/>
      </c>
      <c r="F623" t="str">
        <f>IF(OR(    'BS-9'!B103=0,   'BS-9'!B103 =""),"",   'BS-9'!F103)</f>
        <v/>
      </c>
      <c r="G623" t="str">
        <f>IF(B623="","No Number",IF(ISNUMBER(VALUE(MID(B623,5,2))),IF(LEN(B623)=3,"Total",IF(OR(LEFT(B623,3)="340",LEFT(B623,3)="350",ISNUMBER(F623)),IF(SUM(D623:F623)=0,0,"Data"),"No Number")),"Head"))</f>
        <v>No Number</v>
      </c>
    </row>
    <row r="624">
      <c r="B624" t="str">
        <f>IF(OR(    'BS-9'!B104=0,   'BS-9'!B104 =""),"",   'BS-9'!B104)</f>
        <v/>
      </c>
      <c r="C624" t="str">
        <f>IF(OR(    'BS-9'!B104=0,   'BS-9'!B104 =""),"",   'BS-9'!C104)</f>
        <v/>
      </c>
      <c r="D624" t="str">
        <f>IF(OR(    'BS-9'!B104=0,   'BS-9'!B104 =""),"",   'BS-9'!D104)</f>
        <v/>
      </c>
      <c r="E624" t="str">
        <f>IF(OR(    'BS-9'!B104=0,   'BS-9'!B104 =""),"",   'BS-9'!E104)</f>
        <v/>
      </c>
      <c r="F624" t="str">
        <f>IF(OR(    'BS-9'!B104=0,   'BS-9'!B104 =""),"",   'BS-9'!F104)</f>
        <v/>
      </c>
      <c r="G624" t="str">
        <f>IF(B624="","No Number",IF(ISNUMBER(VALUE(MID(B624,5,2))),IF(LEN(B624)=3,"Total",IF(OR(LEFT(B624,3)="340",LEFT(B624,3)="350",ISNUMBER(F624)),IF(SUM(D624:F624)=0,0,"Data"),"No Number")),"Head"))</f>
        <v>No Number</v>
      </c>
    </row>
    <row r="625">
      <c r="B625" t="str">
        <f>IF(OR(    'BS-9'!B105=0,   'BS-9'!B105 =""),"",   'BS-9'!B105)</f>
        <v/>
      </c>
      <c r="C625" t="str">
        <f>IF(OR(    'BS-9'!B105=0,   'BS-9'!B105 =""),"",   'BS-9'!C105)</f>
        <v/>
      </c>
      <c r="D625" t="str">
        <f>IF(OR(    'BS-9'!B105=0,   'BS-9'!B105 =""),"",   'BS-9'!D105)</f>
        <v/>
      </c>
      <c r="E625" t="str">
        <f>IF(OR(    'BS-9'!B105=0,   'BS-9'!B105 =""),"",   'BS-9'!E105)</f>
        <v/>
      </c>
      <c r="F625" t="str">
        <f>IF(OR(    'BS-9'!B105=0,   'BS-9'!B105 =""),"",   'BS-9'!F105)</f>
        <v/>
      </c>
      <c r="G625" t="str">
        <f>IF(B625="","No Number",IF(ISNUMBER(VALUE(MID(B625,5,2))),IF(LEN(B625)=3,"Total",IF(OR(LEFT(B625,3)="340",LEFT(B625,3)="350",ISNUMBER(F625)),IF(SUM(D625:F625)=0,0,"Data"),"No Number")),"Head"))</f>
        <v>No Number</v>
      </c>
    </row>
    <row r="626">
      <c r="B626" t="str">
        <f>IF(OR(    'BS-9'!B106=0,   'BS-9'!B106 =""),"",   'BS-9'!B106)</f>
        <v/>
      </c>
      <c r="C626" t="str">
        <f>IF(OR(    'BS-9'!B106=0,   'BS-9'!B106 =""),"",   'BS-9'!C106)</f>
        <v/>
      </c>
      <c r="D626" t="str">
        <f>IF(OR(    'BS-9'!B106=0,   'BS-9'!B106 =""),"",   'BS-9'!D106)</f>
        <v/>
      </c>
      <c r="E626" t="str">
        <f>IF(OR(    'BS-9'!B106=0,   'BS-9'!B106 =""),"",   'BS-9'!E106)</f>
        <v/>
      </c>
      <c r="F626" t="str">
        <f>IF(OR(    'BS-9'!B106=0,   'BS-9'!B106 =""),"",   'BS-9'!F106)</f>
        <v/>
      </c>
      <c r="G626" t="str">
        <f>IF(B626="","No Number",IF(ISNUMBER(VALUE(MID(B626,5,2))),IF(LEN(B626)=3,"Total",IF(OR(LEFT(B626,3)="340",LEFT(B626,3)="350",ISNUMBER(F626)),IF(SUM(D626:F626)=0,0,"Data"),"No Number")),"Head"))</f>
        <v>No Number</v>
      </c>
    </row>
    <row r="627">
      <c r="B627" t="str">
        <f>IF(OR(    'BS-9'!B107=0,   'BS-9'!B107 =""),"",   'BS-9'!B107)</f>
        <v/>
      </c>
      <c r="C627" t="str">
        <f>IF(OR(    'BS-9'!B107=0,   'BS-9'!B107 =""),"",   'BS-9'!C107)</f>
        <v/>
      </c>
      <c r="D627" t="str">
        <f>IF(OR(    'BS-9'!B107=0,   'BS-9'!B107 =""),"",   'BS-9'!D107)</f>
        <v/>
      </c>
      <c r="E627" t="str">
        <f>IF(OR(    'BS-9'!B107=0,   'BS-9'!B107 =""),"",   'BS-9'!E107)</f>
        <v/>
      </c>
      <c r="F627" t="str">
        <f>IF(OR(    'BS-9'!B107=0,   'BS-9'!B107 =""),"",   'BS-9'!F107)</f>
        <v/>
      </c>
      <c r="G627" t="str">
        <f>IF(B627="","No Number",IF(ISNUMBER(VALUE(MID(B627,5,2))),IF(LEN(B627)=3,"Total",IF(OR(LEFT(B627,3)="340",LEFT(B627,3)="350",ISNUMBER(F627)),IF(SUM(D627:F627)=0,0,"Data"),"No Number")),"Head"))</f>
        <v>No Number</v>
      </c>
    </row>
    <row r="628">
      <c r="B628" t="str">
        <f>IF(OR(    'BS-9'!B108=0,   'BS-9'!B108 =""),"",   'BS-9'!B108)</f>
        <v/>
      </c>
      <c r="C628" t="str">
        <f>IF(OR(    'BS-9'!B108=0,   'BS-9'!B108 =""),"",   'BS-9'!C108)</f>
        <v/>
      </c>
      <c r="D628" t="str">
        <f>IF(OR(    'BS-9'!B108=0,   'BS-9'!B108 =""),"",   'BS-9'!D108)</f>
        <v/>
      </c>
      <c r="E628" t="str">
        <f>IF(OR(    'BS-9'!B108=0,   'BS-9'!B108 =""),"",   'BS-9'!E108)</f>
        <v/>
      </c>
      <c r="F628" t="str">
        <f>IF(OR(    'BS-9'!B108=0,   'BS-9'!B108 =""),"",   'BS-9'!F108)</f>
        <v/>
      </c>
      <c r="G628" t="str">
        <f>IF(B628="","No Number",IF(ISNUMBER(VALUE(MID(B628,5,2))),IF(LEN(B628)=3,"Total",IF(OR(LEFT(B628,3)="340",LEFT(B628,3)="350",ISNUMBER(F628)),IF(SUM(D628:F628)=0,0,"Data"),"No Number")),"Head"))</f>
        <v>No Number</v>
      </c>
    </row>
    <row r="629">
      <c r="B629" t="str">
        <f>IF(OR(    'BS-9'!B109=0,   'BS-9'!B109 =""),"",   'BS-9'!B109)</f>
        <v/>
      </c>
      <c r="C629" t="str">
        <f>IF(OR(    'BS-9'!B109=0,   'BS-9'!B109 =""),"",   'BS-9'!C109)</f>
        <v/>
      </c>
      <c r="D629" t="str">
        <f>IF(OR(    'BS-9'!B109=0,   'BS-9'!B109 =""),"",   'BS-9'!D109)</f>
        <v/>
      </c>
      <c r="E629" t="str">
        <f>IF(OR(    'BS-9'!B109=0,   'BS-9'!B109 =""),"",   'BS-9'!E109)</f>
        <v/>
      </c>
      <c r="F629" t="str">
        <f>IF(OR(    'BS-9'!B109=0,   'BS-9'!B109 =""),"",   'BS-9'!F109)</f>
        <v/>
      </c>
      <c r="G629" t="str">
        <f>IF(B629="","No Number",IF(ISNUMBER(VALUE(MID(B629,5,2))),IF(LEN(B629)=3,"Total",IF(OR(LEFT(B629,3)="340",LEFT(B629,3)="350",ISNUMBER(F629)),IF(SUM(D629:F629)=0,0,"Data"),"No Number")),"Head"))</f>
        <v>No Number</v>
      </c>
    </row>
    <row r="630">
      <c r="B630">
        <f>IF(OR(    'BS-9'!B110=0,   'BS-9'!B110 =""),"",   'BS-9'!B110)</f>
        <v>250</v>
      </c>
      <c r="C630" t="str">
        <f>IF(OR(    'BS-9'!B110=0,   'BS-9'!B110 =""),"",   'BS-9'!C110)</f>
        <v>Total-Decentralised Plan Programme - Productive Sector-ഉത്പാദന മേഖല ആകെ</v>
      </c>
      <c r="D630">
        <f>SUBTOTAL(9,D528:D629)</f>
        <v>6380202</v>
      </c>
      <c r="E630">
        <f>SUBTOTAL(9,E528:E629)</f>
        <v>5835297</v>
      </c>
      <c r="F630">
        <f>SUBTOTAL(9,F528:F629)</f>
        <v>7724320</v>
      </c>
      <c r="G630" t="str">
        <f>IF(B630="","No Number",IF(ISNUMBER(VALUE(MID(B630,5,2))),IF(LEN(B630)=3,"Total",IF(OR(LEFT(B630,3)="340",LEFT(B630,3)="350",ISNUMBER(F630)),IF(SUM(D630:F630)=0,0,"Data"),"No Number")),"Head"))</f>
        <v>Head</v>
      </c>
    </row>
    <row r="631" xml:space="preserve">
      <c r="B631" t="str">
        <v>BS-9 PARTICULARS</v>
      </c>
      <c r="D631" t="str">
        <f>D32</f>
        <v>Actuals for the year 2023-2024(യഥാര്‍ത്ഥ കണക്ക് 2023-2024)</v>
      </c>
      <c r="E631" t="str">
        <f>E32</f>
        <v>Budget  for the  year (including all revisions) 2024-2025  (പരിഷ്കരിച്ച ബജറ്റ്  2024-2025)</v>
      </c>
      <c r="F631" t="str" xml:space="preserve">
        <f>F32</f>
        <v xml:space="preserve">Budget for the Year2025-2026
 (ബജറ്റ്-2025-2026)</v>
      </c>
      <c r="G631" t="str">
        <f>IF(B631="","No Number",IF(ISNUMBER(VALUE(MID(B631,5,2))),IF(LEN(B631)=3,"Total",IF(OR(LEFT(B631,3)="340",LEFT(B631,3)="350",ISNUMBER(F631)),IF(SUM(D631:F631)=0,0,"Data"),"No Number")),"Head"))</f>
        <v>Head</v>
      </c>
    </row>
    <row r="632">
      <c r="B632" t="str">
        <f>'BS-9'!B111</f>
        <v>251 - Decentralised Plan Programme - Service Sector-സേവന മേഖല</v>
      </c>
      <c r="G632" t="str">
        <f>IF(B632="","No Number",IF(ISNUMBER(VALUE(MID(B632,5,2))),IF(LEN(B632)=3,"Total",IF(OR(LEFT(B632,3)="340",LEFT(B632,3)="350",ISNUMBER(F632)),IF(SUM(D632:F632)=0,0,"Data"),"No Number")),"Head"))</f>
        <v>Head</v>
      </c>
    </row>
    <row r="633">
      <c r="B633">
        <f>IF(OR(    'BS-9'!B112=0,   'BS-9'!B112 =""),"",   'BS-9'!B112)</f>
        <v>2510115</v>
      </c>
      <c r="C633" t="str">
        <f>IF(OR(    'BS-9'!B112=0,   'BS-9'!B112 =""),"",   'BS-9'!C112)</f>
        <v>Literacy  Equivalance Examination-സാക്ഷരത -തുല്യതാ പരീക്ഷ</v>
      </c>
      <c r="D633">
        <f>IF(OR(    'BS-9'!B112=0,   'BS-9'!B112 =""),"",   'BS-9'!D112)</f>
        <v>0</v>
      </c>
      <c r="E633">
        <f>IF(OR(    'BS-9'!B112=0,   'BS-9'!B112 =""),"",   'BS-9'!E112)</f>
        <v>0</v>
      </c>
      <c r="F633">
        <f>IF(OR(    'BS-9'!B112=0,   'BS-9'!B112 =""),"",   'BS-9'!F112)</f>
        <v>0</v>
      </c>
      <c r="G633">
        <f>IF(B633="","No Number",IF(ISNUMBER(VALUE(MID(B633,5,2))),IF(LEN(B633)=3,"Total",IF(OR(LEFT(B633,3)="340",LEFT(B633,3)="350",ISNUMBER(F633)),IF(SUM(D633:F633)=0,0,"Data"),"No Number")),"Head"))</f>
        <v>0</v>
      </c>
    </row>
    <row r="634">
      <c r="B634">
        <f>IF(OR(    'BS-9'!B113=0,   'BS-9'!B113 =""),"",   'BS-9'!B113)</f>
        <v>2511001</v>
      </c>
      <c r="C634" t="str">
        <f>IF(OR(    'BS-9'!B113=0,   'BS-9'!B113 =""),"",   'BS-9'!C113)</f>
        <v>Pre-primary Education -പ്രീ-പ്രൈമറി വിദ്യാഭ്യാസം</v>
      </c>
      <c r="D634">
        <f>IF(OR(    'BS-9'!B113=0,   'BS-9'!B113 =""),"",   'BS-9'!D113)</f>
        <v>0</v>
      </c>
      <c r="E634">
        <f>IF(OR(    'BS-9'!B113=0,   'BS-9'!B113 =""),"",   'BS-9'!E113)</f>
        <v>0</v>
      </c>
      <c r="F634">
        <f>IF(OR(    'BS-9'!B113=0,   'BS-9'!B113 =""),"",   'BS-9'!F113)</f>
        <v>0</v>
      </c>
      <c r="G634">
        <f>IF(B634="","No Number",IF(ISNUMBER(VALUE(MID(B634,5,2))),IF(LEN(B634)=3,"Total",IF(OR(LEFT(B634,3)="340",LEFT(B634,3)="350",ISNUMBER(F634)),IF(SUM(D634:F634)=0,0,"Data"),"No Number")),"Head"))</f>
        <v>0</v>
      </c>
    </row>
    <row r="635">
      <c r="B635">
        <f>IF(OR(    'BS-9'!B114=0,   'BS-9'!B114 =""),"",   'BS-9'!B114)</f>
        <v>2511002</v>
      </c>
      <c r="C635" t="str">
        <f>IF(OR(    'BS-9'!B114=0,   'BS-9'!B114 =""),"",   'BS-9'!C114)</f>
        <v>Primary Education-പ്രൈമറി വിദ്യാഭ്യാസം</v>
      </c>
      <c r="D635">
        <f>IF(OR(    'BS-9'!B114=0,   'BS-9'!B114 =""),"",   'BS-9'!D114)</f>
        <v>0</v>
      </c>
      <c r="E635">
        <f>IF(OR(    'BS-9'!B114=0,   'BS-9'!B114 =""),"",   'BS-9'!E114)</f>
        <v>0</v>
      </c>
      <c r="F635">
        <f>IF(OR(    'BS-9'!B114=0,   'BS-9'!B114 =""),"",   'BS-9'!F114)</f>
        <v>0</v>
      </c>
      <c r="G635">
        <f>IF(B635="","No Number",IF(ISNUMBER(VALUE(MID(B635,5,2))),IF(LEN(B635)=3,"Total",IF(OR(LEFT(B635,3)="340",LEFT(B635,3)="350",ISNUMBER(F635)),IF(SUM(D635:F635)=0,0,"Data"),"No Number")),"Head"))</f>
        <v>0</v>
      </c>
    </row>
    <row r="636">
      <c r="B636">
        <f>IF(OR(    'BS-9'!B115=0,   'BS-9'!B115 =""),"",   'BS-9'!B115)</f>
        <v>2511003</v>
      </c>
      <c r="C636" t="str">
        <f>IF(OR(    'BS-9'!B115=0,   'BS-9'!B115 =""),"",   'BS-9'!C115)</f>
        <v>High School Education-ഹൈസ്കൂള്‍ വിദ്യാഭ്യാസം</v>
      </c>
      <c r="D636">
        <f>IF(OR(    'BS-9'!B115=0,   'BS-9'!B115 =""),"",   'BS-9'!D115)</f>
        <v>0</v>
      </c>
      <c r="E636">
        <f>IF(OR(    'BS-9'!B115=0,   'BS-9'!B115 =""),"",   'BS-9'!E115)</f>
        <v>0</v>
      </c>
      <c r="F636">
        <f>IF(OR(    'BS-9'!B115=0,   'BS-9'!B115 =""),"",   'BS-9'!F115)</f>
        <v>0</v>
      </c>
      <c r="G636">
        <f>IF(B636="","No Number",IF(ISNUMBER(VALUE(MID(B636,5,2))),IF(LEN(B636)=3,"Total",IF(OR(LEFT(B636,3)="340",LEFT(B636,3)="350",ISNUMBER(F636)),IF(SUM(D636:F636)=0,0,"Data"),"No Number")),"Head"))</f>
        <v>0</v>
      </c>
    </row>
    <row r="637">
      <c r="B637">
        <f>IF(OR(    'BS-9'!B116=0,   'BS-9'!B116 =""),"",   'BS-9'!B116)</f>
        <v>2511004</v>
      </c>
      <c r="C637" t="str">
        <f>IF(OR(    'BS-9'!B116=0,   'BS-9'!B116 =""),"",   'BS-9'!C116)</f>
        <v>Higher Secondary/Vocational Higher Secondary School Education-ഹയര്‍ സെക്കണ്ടറി / തൊഴില്‍ അധിഷ്ടിത ഹയര്‍ സെക്കണ്ടറി വിദ്യാഭ്യാസം</v>
      </c>
      <c r="D637">
        <f>IF(OR(    'BS-9'!B116=0,   'BS-9'!B116 =""),"",   'BS-9'!D116)</f>
        <v>0</v>
      </c>
      <c r="E637">
        <f>IF(OR(    'BS-9'!B116=0,   'BS-9'!B116 =""),"",   'BS-9'!E116)</f>
        <v>0</v>
      </c>
      <c r="F637">
        <f>IF(OR(    'BS-9'!B116=0,   'BS-9'!B116 =""),"",   'BS-9'!F116)</f>
        <v>0</v>
      </c>
      <c r="G637">
        <f>IF(B637="","No Number",IF(ISNUMBER(VALUE(MID(B637,5,2))),IF(LEN(B637)=3,"Total",IF(OR(LEFT(B637,3)="340",LEFT(B637,3)="350",ISNUMBER(F637)),IF(SUM(D637:F637)=0,0,"Data"),"No Number")),"Head"))</f>
        <v>0</v>
      </c>
    </row>
    <row r="638">
      <c r="B638">
        <f>IF(OR(    'BS-9'!B117=0,   'BS-9'!B117 =""),"",   'BS-9'!B117)</f>
        <v>2511005</v>
      </c>
      <c r="C638" t="str">
        <f>IF(OR(    'BS-9'!B117=0,   'BS-9'!B117 =""),"",   'BS-9'!C117)</f>
        <v>Technical Education-സാങ്കേതിക വിദ്യാഭ്യാസം</v>
      </c>
      <c r="D638">
        <f>IF(OR(    'BS-9'!B117=0,   'BS-9'!B117 =""),"",   'BS-9'!D117)</f>
        <v>0</v>
      </c>
      <c r="E638">
        <f>IF(OR(    'BS-9'!B117=0,   'BS-9'!B117 =""),"",   'BS-9'!E117)</f>
        <v>0</v>
      </c>
      <c r="F638">
        <f>IF(OR(    'BS-9'!B117=0,   'BS-9'!B117 =""),"",   'BS-9'!F117)</f>
        <v>0</v>
      </c>
      <c r="G638">
        <f>IF(B638="","No Number",IF(ISNUMBER(VALUE(MID(B638,5,2))),IF(LEN(B638)=3,"Total",IF(OR(LEFT(B638,3)="340",LEFT(B638,3)="350",ISNUMBER(F638)),IF(SUM(D638:F638)=0,0,"Data"),"No Number")),"Head"))</f>
        <v>0</v>
      </c>
    </row>
    <row r="639">
      <c r="B639">
        <f>IF(OR(    'BS-9'!B118=0,   'BS-9'!B118 =""),"",   'BS-9'!B118)</f>
        <v>2511006</v>
      </c>
      <c r="C639" t="str">
        <f>IF(OR(    'BS-9'!B118=0,   'BS-9'!B118 =""),"",   'BS-9'!C118)</f>
        <v>SSA &amp; Other Educational Programs-സര്‍വ ശിക്ഷ അഭിയാനും മറ്റ് വിദ്യാഭ്യാസ പരിപാടികളും</v>
      </c>
      <c r="D639">
        <f>IF(OR(    'BS-9'!B118=0,   'BS-9'!B118 =""),"",   'BS-9'!D118)</f>
        <v>600000</v>
      </c>
      <c r="E639">
        <f>IF(OR(    'BS-9'!B118=0,   'BS-9'!B118 =""),"",   'BS-9'!E118)</f>
        <v>600000</v>
      </c>
      <c r="F639">
        <f>IF(OR(    'BS-9'!B118=0,   'BS-9'!B118 =""),"",   'BS-9'!F118)</f>
        <v>600000</v>
      </c>
      <c r="G639" t="str">
        <f>IF(B639="","No Number",IF(ISNUMBER(VALUE(MID(B639,5,2))),IF(LEN(B639)=3,"Total",IF(OR(LEFT(B639,3)="340",LEFT(B639,3)="350",ISNUMBER(F639)),IF(SUM(D639:F639)=0,0,"Data"),"No Number")),"Head"))</f>
        <v>Data</v>
      </c>
    </row>
    <row r="640">
      <c r="B640">
        <f>IF(OR(    'BS-9'!B119=0,   'BS-9'!B119 =""),"",   'BS-9'!B119)</f>
        <v>2511007</v>
      </c>
      <c r="C640" t="str">
        <f>IF(OR(    'BS-9'!B119=0,   'BS-9'!B119 =""),"",   'BS-9'!C119)</f>
        <v>Sports-സ്പോട്സ്</v>
      </c>
      <c r="D640">
        <f>IF(OR(    'BS-9'!B119=0,   'BS-9'!B119 =""),"",   'BS-9'!D119)</f>
        <v>0</v>
      </c>
      <c r="E640">
        <f>IF(OR(    'BS-9'!B119=0,   'BS-9'!B119 =""),"",   'BS-9'!E119)</f>
        <v>0</v>
      </c>
      <c r="F640">
        <f>IF(OR(    'BS-9'!B119=0,   'BS-9'!B119 =""),"",   'BS-9'!F119)</f>
        <v>0</v>
      </c>
      <c r="G640">
        <f>IF(B640="","No Number",IF(ISNUMBER(VALUE(MID(B640,5,2))),IF(LEN(B640)=3,"Total",IF(OR(LEFT(B640,3)="340",LEFT(B640,3)="350",ISNUMBER(F640)),IF(SUM(D640:F640)=0,0,"Data"),"No Number")),"Head"))</f>
        <v>0</v>
      </c>
    </row>
    <row r="641">
      <c r="B641">
        <f>IF(OR(    'BS-9'!B120=0,   'BS-9'!B120 =""),"",   'BS-9'!B120)</f>
        <v>2511008</v>
      </c>
      <c r="C641" t="str">
        <f>IF(OR(    'BS-9'!B120=0,   'BS-9'!B120 =""),"",   'BS-9'!C120)</f>
        <v>Youth Welfare-യുവജനക്ഷേമം</v>
      </c>
      <c r="D641">
        <f>IF(OR(    'BS-9'!B120=0,   'BS-9'!B120 =""),"",   'BS-9'!D120)</f>
        <v>0</v>
      </c>
      <c r="E641">
        <f>IF(OR(    'BS-9'!B120=0,   'BS-9'!B120 =""),"",   'BS-9'!E120)</f>
        <v>0</v>
      </c>
      <c r="F641">
        <f>IF(OR(    'BS-9'!B120=0,   'BS-9'!B120 =""),"",   'BS-9'!F120)</f>
        <v>50000</v>
      </c>
      <c r="G641" t="str">
        <f>IF(B641="","No Number",IF(ISNUMBER(VALUE(MID(B641,5,2))),IF(LEN(B641)=3,"Total",IF(OR(LEFT(B641,3)="340",LEFT(B641,3)="350",ISNUMBER(F641)),IF(SUM(D641:F641)=0,0,"Data"),"No Number")),"Head"))</f>
        <v>Data</v>
      </c>
    </row>
    <row r="642">
      <c r="B642">
        <f>IF(OR(    'BS-9'!B121=0,   'BS-9'!B121 =""),"",   'BS-9'!B121)</f>
        <v>2511009</v>
      </c>
      <c r="C642" t="str">
        <f>IF(OR(    'BS-9'!B121=0,   'BS-9'!B121 =""),"",   'BS-9'!C121)</f>
        <v>Reading Rooms and Libraries-വായന ശാലകളും റീഡിംഗ്  റൂമുകളും</v>
      </c>
      <c r="D642">
        <f>IF(OR(    'BS-9'!B121=0,   'BS-9'!B121 =""),"",   'BS-9'!D121)</f>
        <v>0</v>
      </c>
      <c r="E642">
        <f>IF(OR(    'BS-9'!B121=0,   'BS-9'!B121 =""),"",   'BS-9'!E121)</f>
        <v>0</v>
      </c>
      <c r="F642">
        <f>IF(OR(    'BS-9'!B121=0,   'BS-9'!B121 =""),"",   'BS-9'!F121)</f>
        <v>0</v>
      </c>
      <c r="G642">
        <f>IF(B642="","No Number",IF(ISNUMBER(VALUE(MID(B642,5,2))),IF(LEN(B642)=3,"Total",IF(OR(LEFT(B642,3)="340",LEFT(B642,3)="350",ISNUMBER(F642)),IF(SUM(D642:F642)=0,0,"Data"),"No Number")),"Head"))</f>
        <v>0</v>
      </c>
    </row>
    <row r="643">
      <c r="B643">
        <f>IF(OR(    'BS-9'!B122=0,   'BS-9'!B122 =""),"",   'BS-9'!B122)</f>
        <v>2511010</v>
      </c>
      <c r="C643" t="str">
        <f>IF(OR(    'BS-9'!B122=0,   'BS-9'!B122 =""),"",   'BS-9'!C122)</f>
        <v>Arts and Culture-കല-സംസ്കാരം</v>
      </c>
      <c r="D643">
        <f>IF(OR(    'BS-9'!B122=0,   'BS-9'!B122 =""),"",   'BS-9'!D122)</f>
        <v>0</v>
      </c>
      <c r="E643">
        <f>IF(OR(    'BS-9'!B122=0,   'BS-9'!B122 =""),"",   'BS-9'!E122)</f>
        <v>0</v>
      </c>
      <c r="F643">
        <f>IF(OR(    'BS-9'!B122=0,   'BS-9'!B122 =""),"",   'BS-9'!F122)</f>
        <v>0</v>
      </c>
      <c r="G643">
        <f>IF(B643="","No Number",IF(ISNUMBER(VALUE(MID(B643,5,2))),IF(LEN(B643)=3,"Total",IF(OR(LEFT(B643,3)="340",LEFT(B643,3)="350",ISNUMBER(F643)),IF(SUM(D643:F643)=0,0,"Data"),"No Number")),"Head"))</f>
        <v>0</v>
      </c>
    </row>
    <row r="644">
      <c r="B644">
        <f>IF(OR(    'BS-9'!B123=0,   'BS-9'!B123 =""),"",   'BS-9'!B123)</f>
        <v>2511011</v>
      </c>
      <c r="C644" t="str">
        <f>IF(OR(    'BS-9'!B123=0,   'BS-9'!B123 =""),"",   'BS-9'!C123)</f>
        <v xml:space="preserve">Continuing Education and Non-formal Education അനൌപചാരിക വിദ്യാഭ്യാസവും തുടര്‍ വിദ്യാഭ്യാസവും  </v>
      </c>
      <c r="D644">
        <f>IF(OR(    'BS-9'!B123=0,   'BS-9'!B123 =""),"",   'BS-9'!D123)</f>
        <v>0</v>
      </c>
      <c r="E644">
        <f>IF(OR(    'BS-9'!B123=0,   'BS-9'!B123 =""),"",   'BS-9'!E123)</f>
        <v>0</v>
      </c>
      <c r="F644">
        <f>IF(OR(    'BS-9'!B123=0,   'BS-9'!B123 =""),"",   'BS-9'!F123)</f>
        <v>0</v>
      </c>
      <c r="G644">
        <f>IF(B644="","No Number",IF(ISNUMBER(VALUE(MID(B644,5,2))),IF(LEN(B644)=3,"Total",IF(OR(LEFT(B644,3)="340",LEFT(B644,3)="350",ISNUMBER(F644)),IF(SUM(D644:F644)=0,0,"Data"),"No Number")),"Head"))</f>
        <v>0</v>
      </c>
    </row>
    <row r="645">
      <c r="B645">
        <f>IF(OR(    'BS-9'!B124=0,   'BS-9'!B124 =""),"",   'BS-9'!B124)</f>
        <v>2511012</v>
      </c>
      <c r="C645" t="str">
        <f>IF(OR(    'BS-9'!B124=0,   'BS-9'!B124 =""),"",   'BS-9'!C124)</f>
        <v>Vocational Higher Secondary Education - തൊഴില്‍ അധിഷ്ടിത ഹയര്‍ സെക്കണ്ടറി വിദ്യാഭ്യാസം</v>
      </c>
      <c r="D645">
        <f>IF(OR(    'BS-9'!B124=0,   'BS-9'!B124 =""),"",   'BS-9'!D124)</f>
        <v>0</v>
      </c>
      <c r="E645">
        <f>IF(OR(    'BS-9'!B124=0,   'BS-9'!B124 =""),"",   'BS-9'!E124)</f>
        <v>0</v>
      </c>
      <c r="F645">
        <f>IF(OR(    'BS-9'!B124=0,   'BS-9'!B124 =""),"",   'BS-9'!F124)</f>
        <v>0</v>
      </c>
      <c r="G645">
        <f>IF(B645="","No Number",IF(ISNUMBER(VALUE(MID(B645,5,2))),IF(LEN(B645)=3,"Total",IF(OR(LEFT(B645,3)="340",LEFT(B645,3)="350",ISNUMBER(F645)),IF(SUM(D645:F645)=0,0,"Data"),"No Number")),"Head"))</f>
        <v>0</v>
      </c>
    </row>
    <row r="646">
      <c r="B646">
        <f>IF(OR(    'BS-9'!B125=0,   'BS-9'!B125 =""),"",   'BS-9'!B125)</f>
        <v>2511013</v>
      </c>
      <c r="C646" t="str">
        <f>IF(OR(    'BS-9'!B125=0,   'BS-9'!B125 =""),"",   'BS-9'!C125)</f>
        <v>Education-Related Activities-വിദ്യാഭ്യാസ -അനുബന്ധ  പ്രവര്‍ത്തനങ്ങള്‍</v>
      </c>
      <c r="D646">
        <f>IF(OR(    'BS-9'!B125=0,   'BS-9'!B125 =""),"",   'BS-9'!D125)</f>
        <v>0</v>
      </c>
      <c r="E646">
        <f>IF(OR(    'BS-9'!B125=0,   'BS-9'!B125 =""),"",   'BS-9'!E125)</f>
        <v>0</v>
      </c>
      <c r="F646">
        <f>IF(OR(    'BS-9'!B125=0,   'BS-9'!B125 =""),"",   'BS-9'!F125)</f>
        <v>0</v>
      </c>
      <c r="G646">
        <f>IF(B646="","No Number",IF(ISNUMBER(VALUE(MID(B646,5,2))),IF(LEN(B646)=3,"Total",IF(OR(LEFT(B646,3)="340",LEFT(B646,3)="350",ISNUMBER(F646)),IF(SUM(D646:F646)=0,0,"Data"),"No Number")),"Head"))</f>
        <v>0</v>
      </c>
    </row>
    <row r="647">
      <c r="B647">
        <f>IF(OR(    'BS-9'!B126=0,   'BS-9'!B126 =""),"",   'BS-9'!B126)</f>
        <v>2511014</v>
      </c>
      <c r="C647" t="str">
        <f>IF(OR(    'BS-9'!B126=0,   'BS-9'!B126 =""),"",   'BS-9'!C126)</f>
        <v>Financial Assistance for  SC/ST Students For Higher Education Admission-പട്ടിക ജാതി പട്ടിക വര്‍ഗ വിദ്യാര്‍ഥികള്‍ക്ക്  ഉന്നത വിദ്യാഭ്യാസത്തിനു ധന സഹായം</v>
      </c>
      <c r="D647">
        <f>IF(OR(    'BS-9'!B126=0,   'BS-9'!B126 =""),"",   'BS-9'!D126)</f>
        <v>0</v>
      </c>
      <c r="E647">
        <f>IF(OR(    'BS-9'!B126=0,   'BS-9'!B126 =""),"",   'BS-9'!E126)</f>
        <v>0</v>
      </c>
      <c r="F647">
        <f>IF(OR(    'BS-9'!B126=0,   'BS-9'!B126 =""),"",   'BS-9'!F126)</f>
        <v>0</v>
      </c>
      <c r="G647">
        <f>IF(B647="","No Number",IF(ISNUMBER(VALUE(MID(B647,5,2))),IF(LEN(B647)=3,"Total",IF(OR(LEFT(B647,3)="340",LEFT(B647,3)="350",ISNUMBER(F647)),IF(SUM(D647:F647)=0,0,"Data"),"No Number")),"Head"))</f>
        <v>0</v>
      </c>
    </row>
    <row r="648">
      <c r="B648">
        <f>IF(OR(    'BS-9'!B127=0,   'BS-9'!B127 =""),"",   'BS-9'!B127)</f>
        <v>2511015</v>
      </c>
      <c r="C648" t="str">
        <f>IF(OR(    'BS-9'!B127=0,   'BS-9'!B127 =""),"",   'BS-9'!C127)</f>
        <v>Reading Rooms ,Libraries - Books-വായന ശാലകളും റീഡിംഗ്  റൂമുകളും-പുസ്തകങ്ങള്‍</v>
      </c>
      <c r="D648">
        <f>IF(OR(    'BS-9'!B127=0,   'BS-9'!B127 =""),"",   'BS-9'!D127)</f>
        <v>0</v>
      </c>
      <c r="E648">
        <f>IF(OR(    'BS-9'!B127=0,   'BS-9'!B127 =""),"",   'BS-9'!E127)</f>
        <v>0</v>
      </c>
      <c r="F648">
        <f>IF(OR(    'BS-9'!B127=0,   'BS-9'!B127 =""),"",   'BS-9'!F127)</f>
        <v>0</v>
      </c>
      <c r="G648">
        <f>IF(B648="","No Number",IF(ISNUMBER(VALUE(MID(B648,5,2))),IF(LEN(B648)=3,"Total",IF(OR(LEFT(B648,3)="340",LEFT(B648,3)="350",ISNUMBER(F648)),IF(SUM(D648:F648)=0,0,"Data"),"No Number")),"Head"))</f>
        <v>0</v>
      </c>
    </row>
    <row r="649">
      <c r="B649">
        <f>IF(OR(    'BS-9'!B128=0,   'BS-9'!B128 =""),"",   'BS-9'!B128)</f>
        <v>2511016</v>
      </c>
      <c r="C649" t="str">
        <f>IF(OR(    'BS-9'!B128=0,   'BS-9'!B128 =""),"",   'BS-9'!C128)</f>
        <v>Reading Rooms ,Libraries - Periodicals-വായന ശാലകളും റീഡിംഗ്  റൂമുകളും-ആനുകാലികങ്ങള്‍</v>
      </c>
      <c r="D649">
        <f>IF(OR(    'BS-9'!B128=0,   'BS-9'!B128 =""),"",   'BS-9'!D128)</f>
        <v>0</v>
      </c>
      <c r="E649">
        <f>IF(OR(    'BS-9'!B128=0,   'BS-9'!B128 =""),"",   'BS-9'!E128)</f>
        <v>0</v>
      </c>
      <c r="F649">
        <f>IF(OR(    'BS-9'!B128=0,   'BS-9'!B128 =""),"",   'BS-9'!F128)</f>
        <v>0</v>
      </c>
      <c r="G649">
        <f>IF(B649="","No Number",IF(ISNUMBER(VALUE(MID(B649,5,2))),IF(LEN(B649)=3,"Total",IF(OR(LEFT(B649,3)="340",LEFT(B649,3)="350",ISNUMBER(F649)),IF(SUM(D649:F649)=0,0,"Data"),"No Number")),"Head"))</f>
        <v>0</v>
      </c>
    </row>
    <row r="650">
      <c r="B650">
        <f>IF(OR(    'BS-9'!B129=0,   'BS-9'!B129 =""),"",   'BS-9'!B129)</f>
        <v>2511017</v>
      </c>
      <c r="C650" t="str">
        <f>IF(OR(    'BS-9'!B129=0,   'BS-9'!B129 =""),"",   'BS-9'!C129)</f>
        <v>Grama sabha/Ward sabha Center-ഗ്രാമ സഭ/വാര്‍ഡ്‌ സഭ കേന്ദ്രങ്ങള്‍</v>
      </c>
      <c r="D650">
        <f>IF(OR(    'BS-9'!B129=0,   'BS-9'!B129 =""),"",   'BS-9'!D129)</f>
        <v>0</v>
      </c>
      <c r="E650">
        <f>IF(OR(    'BS-9'!B129=0,   'BS-9'!B129 =""),"",   'BS-9'!E129)</f>
        <v>0</v>
      </c>
      <c r="F650">
        <f>IF(OR(    'BS-9'!B129=0,   'BS-9'!B129 =""),"",   'BS-9'!F129)</f>
        <v>0</v>
      </c>
      <c r="G650">
        <f>IF(B650="","No Number",IF(ISNUMBER(VALUE(MID(B650,5,2))),IF(LEN(B650)=3,"Total",IF(OR(LEFT(B650,3)="340",LEFT(B650,3)="350",ISNUMBER(F650)),IF(SUM(D650:F650)=0,0,"Data"),"No Number")),"Head"))</f>
        <v>0</v>
      </c>
    </row>
    <row r="651">
      <c r="B651">
        <f>IF(OR(    'BS-9'!B130=0,   'BS-9'!B130 =""),"",   'BS-9'!B130)</f>
        <v>2511018</v>
      </c>
      <c r="C651" t="str">
        <f>IF(OR(    'BS-9'!B130=0,   'BS-9'!B130 =""),"",   'BS-9'!C130)</f>
        <v>Contribution for Raising KILA to be Deemed Universities-കിലയെ കല്‍പ്പിത കലാശാലയാക്കാന്‍ ധന സഹായം</v>
      </c>
      <c r="D651">
        <f>IF(OR(    'BS-9'!B130=0,   'BS-9'!B130 =""),"",   'BS-9'!D130)</f>
        <v>0</v>
      </c>
      <c r="E651">
        <f>IF(OR(    'BS-9'!B130=0,   'BS-9'!B130 =""),"",   'BS-9'!E130)</f>
        <v>0</v>
      </c>
      <c r="F651">
        <f>IF(OR(    'BS-9'!B130=0,   'BS-9'!B130 =""),"",   'BS-9'!F130)</f>
        <v>0</v>
      </c>
      <c r="G651">
        <f>IF(B651="","No Number",IF(ISNUMBER(VALUE(MID(B651,5,2))),IF(LEN(B651)=3,"Total",IF(OR(LEFT(B651,3)="340",LEFT(B651,3)="350",ISNUMBER(F651)),IF(SUM(D651:F651)=0,0,"Data"),"No Number")),"Head"))</f>
        <v>0</v>
      </c>
    </row>
    <row r="652">
      <c r="B652">
        <f>IF(OR(    'BS-9'!B131=0,   'BS-9'!B131 =""),"",   'BS-9'!B131)</f>
        <v>2511019</v>
      </c>
      <c r="C652" t="str">
        <f>IF(OR(    'BS-9'!B131=0,   'BS-9'!B131 =""),"",   'BS-9'!C131)</f>
        <v xml:space="preserve">Arts,Culture,Sports and Youth Welfare-Promotion-കല-സംസ്കാരം-സ്പോട്സ്-യുവജന ക്ഷേമം-പ്രോത്സാഹന പരിപാടികള്‍ </v>
      </c>
      <c r="D652">
        <f>IF(OR(    'BS-9'!B131=0,   'BS-9'!B131 =""),"",   'BS-9'!D131)</f>
        <v>75165</v>
      </c>
      <c r="E652">
        <f>IF(OR(    'BS-9'!B131=0,   'BS-9'!B131 =""),"",   'BS-9'!E131)</f>
        <v>75000</v>
      </c>
      <c r="F652">
        <f>IF(OR(    'BS-9'!B131=0,   'BS-9'!B131 =""),"",   'BS-9'!F131)</f>
        <v>100000</v>
      </c>
      <c r="G652" t="str">
        <f>IF(B652="","No Number",IF(ISNUMBER(VALUE(MID(B652,5,2))),IF(LEN(B652)=3,"Total",IF(OR(LEFT(B652,3)="340",LEFT(B652,3)="350",ISNUMBER(F652)),IF(SUM(D652:F652)=0,0,"Data"),"No Number")),"Head"))</f>
        <v>Data</v>
      </c>
    </row>
    <row r="653">
      <c r="B653">
        <f>IF(OR(    'BS-9'!B132=0,   'BS-9'!B132 =""),"",   'BS-9'!B132)</f>
        <v>2511020</v>
      </c>
      <c r="C653" t="str">
        <f>IF(OR(    'BS-9'!B132=0,   'BS-9'!B132 =""),"",   'BS-9'!C132)</f>
        <v>Arts,Culture,Sports and Youth Welfare-Infrastructure-കല-സംസ്കാരം-സ്പോട്സ്-യുവജനക്ഷേമം-പശ്ചാത്തല സൗകര്യങ്ങള്‍</v>
      </c>
      <c r="D653">
        <f>IF(OR(    'BS-9'!B132=0,   'BS-9'!B132 =""),"",   'BS-9'!D132)</f>
        <v>0</v>
      </c>
      <c r="E653">
        <f>IF(OR(    'BS-9'!B132=0,   'BS-9'!B132 =""),"",   'BS-9'!E132)</f>
        <v>0</v>
      </c>
      <c r="F653">
        <f>IF(OR(    'BS-9'!B132=0,   'BS-9'!B132 =""),"",   'BS-9'!F132)</f>
        <v>0</v>
      </c>
      <c r="G653">
        <f>IF(B653="","No Number",IF(ISNUMBER(VALUE(MID(B653,5,2))),IF(LEN(B653)=3,"Total",IF(OR(LEFT(B653,3)="340",LEFT(B653,3)="350",ISNUMBER(F653)),IF(SUM(D653:F653)=0,0,"Data"),"No Number")),"Head"))</f>
        <v>0</v>
      </c>
    </row>
    <row r="654">
      <c r="B654">
        <f>IF(OR(    'BS-9'!B133=0,   'BS-9'!B133 =""),"",   'BS-9'!B133)</f>
        <v>2512001</v>
      </c>
      <c r="C654" t="str">
        <f>IF(OR(    'BS-9'!B133=0,   'BS-9'!B133 =""),"",   'BS-9'!C133)</f>
        <v>PHC, CHC &amp;Other Hospitals/Dispensaries-ഹെല്‍ത്ത് സെന്ററുകള്‍/ആസ്പത്രികള്‍/ഡിസ്പന്സറികള്‍</v>
      </c>
      <c r="D654">
        <f>IF(OR(    'BS-9'!B133=0,   'BS-9'!B133 =""),"",   'BS-9'!D133)</f>
        <v>0</v>
      </c>
      <c r="E654">
        <f>IF(OR(    'BS-9'!B133=0,   'BS-9'!B133 =""),"",   'BS-9'!E133)</f>
        <v>0</v>
      </c>
      <c r="F654">
        <f>IF(OR(    'BS-9'!B133=0,   'BS-9'!B133 =""),"",   'BS-9'!F133)</f>
        <v>0</v>
      </c>
      <c r="G654">
        <f>IF(B654="","No Number",IF(ISNUMBER(VALUE(MID(B654,5,2))),IF(LEN(B654)=3,"Total",IF(OR(LEFT(B654,3)="340",LEFT(B654,3)="350",ISNUMBER(F654)),IF(SUM(D654:F654)=0,0,"Data"),"No Number")),"Head"))</f>
        <v>0</v>
      </c>
    </row>
    <row r="655">
      <c r="B655">
        <f>IF(OR(    'BS-9'!B134=0,   'BS-9'!B134 =""),"",   'BS-9'!B134)</f>
        <v>2512002</v>
      </c>
      <c r="C655" t="str">
        <f>IF(OR(    'BS-9'!B134=0,   'BS-9'!B134 =""),"",   'BS-9'!C134)</f>
        <v xml:space="preserve">Public Health Programs -പൊതു ആരോഗ്യ പരിപാടികള്‍ </v>
      </c>
      <c r="D655">
        <f>IF(OR(    'BS-9'!B134=0,   'BS-9'!B134 =""),"",   'BS-9'!D134)</f>
        <v>989108</v>
      </c>
      <c r="E655">
        <f>IF(OR(    'BS-9'!B134=0,   'BS-9'!B134 =""),"",   'BS-9'!E134)</f>
        <v>0</v>
      </c>
      <c r="F655">
        <f>IF(OR(    'BS-9'!B134=0,   'BS-9'!B134 =""),"",   'BS-9'!F134)</f>
        <v>750000</v>
      </c>
      <c r="G655" t="str">
        <f>IF(B655="","No Number",IF(ISNUMBER(VALUE(MID(B655,5,2))),IF(LEN(B655)=3,"Total",IF(OR(LEFT(B655,3)="340",LEFT(B655,3)="350",ISNUMBER(F655)),IF(SUM(D655:F655)=0,0,"Data"),"No Number")),"Head"))</f>
        <v>Data</v>
      </c>
    </row>
    <row r="656">
      <c r="B656">
        <f>IF(OR(    'BS-9'!B135=0,   'BS-9'!B135 =""),"",   'BS-9'!B135)</f>
        <v>2512003</v>
      </c>
      <c r="C656" t="str">
        <f>IF(OR(    'BS-9'!B135=0,   'BS-9'!B135 =""),"",   'BS-9'!C135)</f>
        <v xml:space="preserve">Health related Special Programs -പ്രത്യേക ആരോഗ്യ പരിപാടി </v>
      </c>
      <c r="D656">
        <f>IF(OR(    'BS-9'!B135=0,   'BS-9'!B135 =""),"",   'BS-9'!D135)</f>
        <v>1422201</v>
      </c>
      <c r="E656">
        <f>IF(OR(    'BS-9'!B135=0,   'BS-9'!B135 =""),"",   'BS-9'!E135)</f>
        <v>227799</v>
      </c>
      <c r="F656">
        <f>IF(OR(    'BS-9'!B135=0,   'BS-9'!B135 =""),"",   'BS-9'!F135)</f>
        <v>300000</v>
      </c>
      <c r="G656" t="str">
        <f>IF(B656="","No Number",IF(ISNUMBER(VALUE(MID(B656,5,2))),IF(LEN(B656)=3,"Total",IF(OR(LEFT(B656,3)="340",LEFT(B656,3)="350",ISNUMBER(F656)),IF(SUM(D656:F656)=0,0,"Data"),"No Number")),"Head"))</f>
        <v>Data</v>
      </c>
    </row>
    <row r="657">
      <c r="B657">
        <f>IF(OR(    'BS-9'!B136=0,   'BS-9'!B136 =""),"",   'BS-9'!B136)</f>
        <v>2512004</v>
      </c>
      <c r="C657" t="str">
        <f>IF(OR(    'BS-9'!B136=0,   'BS-9'!B136 =""),"",   'BS-9'!C136)</f>
        <v>Medicines-മരുന്നുകള്‍</v>
      </c>
      <c r="D657">
        <f>IF(OR(    'BS-9'!B136=0,   'BS-9'!B136 =""),"",   'BS-9'!D136)</f>
        <v>299632</v>
      </c>
      <c r="E657">
        <f>IF(OR(    'BS-9'!B136=0,   'BS-9'!B136 =""),"",   'BS-9'!E136)</f>
        <v>400000</v>
      </c>
      <c r="F657">
        <f>IF(OR(    'BS-9'!B136=0,   'BS-9'!B136 =""),"",   'BS-9'!F136)</f>
        <v>300000</v>
      </c>
      <c r="G657" t="str">
        <f>IF(B657="","No Number",IF(ISNUMBER(VALUE(MID(B657,5,2))),IF(LEN(B657)=3,"Total",IF(OR(LEFT(B657,3)="340",LEFT(B657,3)="350",ISNUMBER(F657)),IF(SUM(D657:F657)=0,0,"Data"),"No Number")),"Head"))</f>
        <v>Data</v>
      </c>
    </row>
    <row r="658">
      <c r="B658">
        <f>IF(OR(    'BS-9'!B137=0,   'BS-9'!B137 =""),"",   'BS-9'!B137)</f>
        <v>2512005</v>
      </c>
      <c r="C658" t="str">
        <f>IF(OR(    'BS-9'!B137=0,   'BS-9'!B137 =""),"",   'BS-9'!C137)</f>
        <v>Hospital Waste Management-ആസ്പത്രി മാലിന്യ പരിപാലനം</v>
      </c>
      <c r="D658">
        <f>IF(OR(    'BS-9'!B137=0,   'BS-9'!B137 =""),"",   'BS-9'!D137)</f>
        <v>0</v>
      </c>
      <c r="E658">
        <f>IF(OR(    'BS-9'!B137=0,   'BS-9'!B137 =""),"",   'BS-9'!E137)</f>
        <v>0</v>
      </c>
      <c r="F658">
        <f>IF(OR(    'BS-9'!B137=0,   'BS-9'!B137 =""),"",   'BS-9'!F137)</f>
        <v>0</v>
      </c>
      <c r="G658">
        <f>IF(B658="","No Number",IF(ISNUMBER(VALUE(MID(B658,5,2))),IF(LEN(B658)=3,"Total",IF(OR(LEFT(B658,3)="340",LEFT(B658,3)="350",ISNUMBER(F658)),IF(SUM(D658:F658)=0,0,"Data"),"No Number")),"Head"))</f>
        <v>0</v>
      </c>
    </row>
    <row r="659">
      <c r="B659">
        <f>IF(OR(    'BS-9'!B138=0,   'BS-9'!B138 =""),"",   'BS-9'!B138)</f>
        <v>2512006</v>
      </c>
      <c r="C659" t="str">
        <f>IF(OR(    'BS-9'!B138=0,   'BS-9'!B138 =""),"",   'BS-9'!C138)</f>
        <v xml:space="preserve">Health, Accident and Other Insurance -ആരോഗ്യ /അപകട ഇന്ഷുറന്സ് </v>
      </c>
      <c r="D659">
        <f>IF(OR(    'BS-9'!B138=0,   'BS-9'!B138 =""),"",   'BS-9'!D138)</f>
        <v>0</v>
      </c>
      <c r="E659">
        <f>IF(OR(    'BS-9'!B138=0,   'BS-9'!B138 =""),"",   'BS-9'!E138)</f>
        <v>0</v>
      </c>
      <c r="F659">
        <f>IF(OR(    'BS-9'!B138=0,   'BS-9'!B138 =""),"",   'BS-9'!F138)</f>
        <v>0</v>
      </c>
      <c r="G659">
        <f>IF(B659="","No Number",IF(ISNUMBER(VALUE(MID(B659,5,2))),IF(LEN(B659)=3,"Total",IF(OR(LEFT(B659,3)="340",LEFT(B659,3)="350",ISNUMBER(F659)),IF(SUM(D659:F659)=0,0,"Data"),"No Number")),"Head"))</f>
        <v>0</v>
      </c>
    </row>
    <row r="660">
      <c r="B660">
        <f>IF(OR(    'BS-9'!B139=0,   'BS-9'!B139 =""),"",   'BS-9'!B139)</f>
        <v>2512007</v>
      </c>
      <c r="C660" t="str">
        <f>IF(OR(    'BS-9'!B139=0,   'BS-9'!B139 =""),"",   'BS-9'!C139)</f>
        <v>Other Programs in Health Sector-മറ്റ് ആരോഗ്യ പദ്ധതികള്‍</v>
      </c>
      <c r="D660">
        <f>IF(OR(    'BS-9'!B139=0,   'BS-9'!B139 =""),"",   'BS-9'!D139)</f>
        <v>355742</v>
      </c>
      <c r="E660">
        <f>IF(OR(    'BS-9'!B139=0,   'BS-9'!B139 =""),"",   'BS-9'!E139)</f>
        <v>2660323</v>
      </c>
      <c r="F660">
        <f>IF(OR(    'BS-9'!B139=0,   'BS-9'!B139 =""),"",   'BS-9'!F139)</f>
        <v>2625000</v>
      </c>
      <c r="G660" t="str">
        <f>IF(B660="","No Number",IF(ISNUMBER(VALUE(MID(B660,5,2))),IF(LEN(B660)=3,"Total",IF(OR(LEFT(B660,3)="340",LEFT(B660,3)="350",ISNUMBER(F660)),IF(SUM(D660:F660)=0,0,"Data"),"No Number")),"Head"))</f>
        <v>Data</v>
      </c>
    </row>
    <row r="661">
      <c r="B661">
        <f>IF(OR(    'BS-9'!B140=0,   'BS-9'!B140 =""),"",   'BS-9'!B140)</f>
        <v>2512008</v>
      </c>
      <c r="C661" t="str">
        <f>IF(OR(    'BS-9'!B140=0,   'BS-9'!B140 =""),"",   'BS-9'!C140)</f>
        <v xml:space="preserve">Drinking Water-കുടിവെള്ളം </v>
      </c>
      <c r="D661">
        <f>IF(OR(    'BS-9'!B140=0,   'BS-9'!B140 =""),"",   'BS-9'!D140)</f>
        <v>0</v>
      </c>
      <c r="E661">
        <f>IF(OR(    'BS-9'!B140=0,   'BS-9'!B140 =""),"",   'BS-9'!E140)</f>
        <v>2119866</v>
      </c>
      <c r="F661">
        <f>IF(OR(    'BS-9'!B140=0,   'BS-9'!B140 =""),"",   'BS-9'!F140)</f>
        <v>2400000</v>
      </c>
      <c r="G661" t="str">
        <f>IF(B661="","No Number",IF(ISNUMBER(VALUE(MID(B661,5,2))),IF(LEN(B661)=3,"Total",IF(OR(LEFT(B661,3)="340",LEFT(B661,3)="350",ISNUMBER(F661)),IF(SUM(D661:F661)=0,0,"Data"),"No Number")),"Head"))</f>
        <v>Data</v>
      </c>
    </row>
    <row r="662">
      <c r="B662">
        <f>IF(OR(    'BS-9'!B141=0,   'BS-9'!B141 =""),"",   'BS-9'!B141)</f>
        <v>2512009</v>
      </c>
      <c r="C662" t="str">
        <f>IF(OR(    'BS-9'!B141=0,   'BS-9'!B141 =""),"",   'BS-9'!C141)</f>
        <v xml:space="preserve">Sanitation-ശുചിത്വം </v>
      </c>
      <c r="D662">
        <f>IF(OR(    'BS-9'!B141=0,   'BS-9'!B141 =""),"",   'BS-9'!D141)</f>
        <v>0</v>
      </c>
      <c r="E662">
        <f>IF(OR(    'BS-9'!B141=0,   'BS-9'!B141 =""),"",   'BS-9'!E141)</f>
        <v>0</v>
      </c>
      <c r="F662">
        <f>IF(OR(    'BS-9'!B141=0,   'BS-9'!B141 =""),"",   'BS-9'!F141)</f>
        <v>0</v>
      </c>
      <c r="G662">
        <f>IF(B662="","No Number",IF(ISNUMBER(VALUE(MID(B662,5,2))),IF(LEN(B662)=3,"Total",IF(OR(LEFT(B662,3)="340",LEFT(B662,3)="350",ISNUMBER(F662)),IF(SUM(D662:F662)=0,0,"Data"),"No Number")),"Head"))</f>
        <v>0</v>
      </c>
    </row>
    <row r="663">
      <c r="B663">
        <f>IF(OR(    'BS-9'!B142=0,   'BS-9'!B142 =""),"",   'BS-9'!B142)</f>
        <v>2512010</v>
      </c>
      <c r="C663" t="str">
        <f>IF(OR(    'BS-9'!B142=0,   'BS-9'!B142 =""),"",   'BS-9'!C142)</f>
        <v xml:space="preserve">Health Sub centers-ആരോഗ്യ ഉപകേന്ദ്രങ്ങള്‍ </v>
      </c>
      <c r="D663">
        <f>IF(OR(    'BS-9'!B142=0,   'BS-9'!B142 =""),"",   'BS-9'!D142)</f>
        <v>0</v>
      </c>
      <c r="E663">
        <f>IF(OR(    'BS-9'!B142=0,   'BS-9'!B142 =""),"",   'BS-9'!E142)</f>
        <v>0</v>
      </c>
      <c r="F663">
        <f>IF(OR(    'BS-9'!B142=0,   'BS-9'!B142 =""),"",   'BS-9'!F142)</f>
        <v>0</v>
      </c>
      <c r="G663">
        <f>IF(B663="","No Number",IF(ISNUMBER(VALUE(MID(B663,5,2))),IF(LEN(B663)=3,"Total",IF(OR(LEFT(B663,3)="340",LEFT(B663,3)="350",ISNUMBER(F663)),IF(SUM(D663:F663)=0,0,"Data"),"No Number")),"Head"))</f>
        <v>0</v>
      </c>
    </row>
    <row r="664">
      <c r="B664">
        <f>IF(OR(    'BS-9'!B143=0,   'BS-9'!B143 =""),"",   'BS-9'!B143)</f>
        <v>2512011</v>
      </c>
      <c r="C664" t="str">
        <f>IF(OR(    'BS-9'!B143=0,   'BS-9'!B143 =""),"",   'BS-9'!C143)</f>
        <v xml:space="preserve">Community Health Sub centers-കമ്മ്യുണിറ്റി ഹെല്‍ത്ത് സബ് സെന്റര്‍ </v>
      </c>
      <c r="D664">
        <f>IF(OR(    'BS-9'!B143=0,   'BS-9'!B143 =""),"",   'BS-9'!D143)</f>
        <v>842014</v>
      </c>
      <c r="E664">
        <f>IF(OR(    'BS-9'!B143=0,   'BS-9'!B143 =""),"",   'BS-9'!E143)</f>
        <v>1063366</v>
      </c>
      <c r="F664">
        <f>IF(OR(    'BS-9'!B143=0,   'BS-9'!B143 =""),"",   'BS-9'!F143)</f>
        <v>1100000</v>
      </c>
      <c r="G664" t="str">
        <f>IF(B664="","No Number",IF(ISNUMBER(VALUE(MID(B664,5,2))),IF(LEN(B664)=3,"Total",IF(OR(LEFT(B664,3)="340",LEFT(B664,3)="350",ISNUMBER(F664)),IF(SUM(D664:F664)=0,0,"Data"),"No Number")),"Head"))</f>
        <v>Data</v>
      </c>
    </row>
    <row r="665">
      <c r="B665">
        <f>IF(OR(    'BS-9'!B144=0,   'BS-9'!B144 =""),"",   'BS-9'!B144)</f>
        <v>2512012</v>
      </c>
      <c r="C665" t="str">
        <f>IF(OR(    'BS-9'!B144=0,   'BS-9'!B144 =""),"",   'BS-9'!C144)</f>
        <v>Taluk Hospitals Allopathy-താലൂക് ആസ്പത്രി-അലോപ്പതി</v>
      </c>
      <c r="D665">
        <f>IF(OR(    'BS-9'!B144=0,   'BS-9'!B144 =""),"",   'BS-9'!D144)</f>
        <v>0</v>
      </c>
      <c r="E665">
        <f>IF(OR(    'BS-9'!B144=0,   'BS-9'!B144 =""),"",   'BS-9'!E144)</f>
        <v>0</v>
      </c>
      <c r="F665">
        <f>IF(OR(    'BS-9'!B144=0,   'BS-9'!B144 =""),"",   'BS-9'!F144)</f>
        <v>0</v>
      </c>
      <c r="G665">
        <f>IF(B665="","No Number",IF(ISNUMBER(VALUE(MID(B665,5,2))),IF(LEN(B665)=3,"Total",IF(OR(LEFT(B665,3)="340",LEFT(B665,3)="350",ISNUMBER(F665)),IF(SUM(D665:F665)=0,0,"Data"),"No Number")),"Head"))</f>
        <v>0</v>
      </c>
    </row>
    <row r="666">
      <c r="B666">
        <f>IF(OR(    'BS-9'!B145=0,   'BS-9'!B145 =""),"",   'BS-9'!B145)</f>
        <v>2512013</v>
      </c>
      <c r="C666" t="str">
        <f>IF(OR(    'BS-9'!B145=0,   'BS-9'!B145 =""),"",   'BS-9'!C145)</f>
        <v>District Hospitals Allopathy-ജില്ല ആശുപത്രി-അലോപ്പതി</v>
      </c>
      <c r="D666">
        <f>IF(OR(    'BS-9'!B145=0,   'BS-9'!B145 =""),"",   'BS-9'!D145)</f>
        <v>0</v>
      </c>
      <c r="E666">
        <f>IF(OR(    'BS-9'!B145=0,   'BS-9'!B145 =""),"",   'BS-9'!E145)</f>
        <v>0</v>
      </c>
      <c r="F666">
        <f>IF(OR(    'BS-9'!B145=0,   'BS-9'!B145 =""),"",   'BS-9'!F145)</f>
        <v>0</v>
      </c>
      <c r="G666">
        <f>IF(B666="","No Number",IF(ISNUMBER(VALUE(MID(B666,5,2))),IF(LEN(B666)=3,"Total",IF(OR(LEFT(B666,3)="340",LEFT(B666,3)="350",ISNUMBER(F666)),IF(SUM(D666:F666)=0,0,"Data"),"No Number")),"Head"))</f>
        <v>0</v>
      </c>
    </row>
    <row r="667">
      <c r="B667">
        <f>IF(OR(    'BS-9'!B146=0,   'BS-9'!B146 =""),"",   'BS-9'!B146)</f>
        <v>2512014</v>
      </c>
      <c r="C667" t="str">
        <f>IF(OR(    'BS-9'!B146=0,   'BS-9'!B146 =""),"",   'BS-9'!C146)</f>
        <v xml:space="preserve">Ayurveda Dispensary-ആയുര്‍വേദ ഡിസ്പന്സറി </v>
      </c>
      <c r="D667">
        <f>IF(OR(    'BS-9'!B146=0,   'BS-9'!B146 =""),"",   'BS-9'!D146)</f>
        <v>600000</v>
      </c>
      <c r="E667">
        <f>IF(OR(    'BS-9'!B146=0,   'BS-9'!B146 =""),"",   'BS-9'!E146)</f>
        <v>600000</v>
      </c>
      <c r="F667">
        <f>IF(OR(    'BS-9'!B146=0,   'BS-9'!B146 =""),"",   'BS-9'!F146)</f>
        <v>650000</v>
      </c>
      <c r="G667" t="str">
        <f>IF(B667="","No Number",IF(ISNUMBER(VALUE(MID(B667,5,2))),IF(LEN(B667)=3,"Total",IF(OR(LEFT(B667,3)="340",LEFT(B667,3)="350",ISNUMBER(F667)),IF(SUM(D667:F667)=0,0,"Data"),"No Number")),"Head"))</f>
        <v>Data</v>
      </c>
    </row>
    <row r="668">
      <c r="B668">
        <f>IF(OR(    'BS-9'!B147=0,   'BS-9'!B147 =""),"",   'BS-9'!B147)</f>
        <v>2512015</v>
      </c>
      <c r="C668" t="str">
        <f>IF(OR(    'BS-9'!B147=0,   'BS-9'!B147 =""),"",   'BS-9'!C147)</f>
        <v>Ayurveda Hospital-ആയുര്‍വേദ ആസ്പത്രി</v>
      </c>
      <c r="D668">
        <f>IF(OR(    'BS-9'!B147=0,   'BS-9'!B147 =""),"",   'BS-9'!D147)</f>
        <v>0</v>
      </c>
      <c r="E668">
        <f>IF(OR(    'BS-9'!B147=0,   'BS-9'!B147 =""),"",   'BS-9'!E147)</f>
        <v>0</v>
      </c>
      <c r="F668">
        <f>IF(OR(    'BS-9'!B147=0,   'BS-9'!B147 =""),"",   'BS-9'!F147)</f>
        <v>0</v>
      </c>
      <c r="G668">
        <f>IF(B668="","No Number",IF(ISNUMBER(VALUE(MID(B668,5,2))),IF(LEN(B668)=3,"Total",IF(OR(LEFT(B668,3)="340",LEFT(B668,3)="350",ISNUMBER(F668)),IF(SUM(D668:F668)=0,0,"Data"),"No Number")),"Head"))</f>
        <v>0</v>
      </c>
    </row>
    <row r="669">
      <c r="B669">
        <f>IF(OR(    'BS-9'!B148=0,   'BS-9'!B148 =""),"",   'BS-9'!B148)</f>
        <v>2512016</v>
      </c>
      <c r="C669" t="str">
        <f>IF(OR(    'BS-9'!B148=0,   'BS-9'!B148 =""),"",   'BS-9'!C148)</f>
        <v>Taluk Hospital Ayurveda- താലൂക് ആയുര്‍വേദ ആസ്പത്രി</v>
      </c>
      <c r="D669">
        <f>IF(OR(    'BS-9'!B148=0,   'BS-9'!B148 =""),"",   'BS-9'!D148)</f>
        <v>0</v>
      </c>
      <c r="E669">
        <f>IF(OR(    'BS-9'!B148=0,   'BS-9'!B148 =""),"",   'BS-9'!E148)</f>
        <v>0</v>
      </c>
      <c r="F669">
        <f>IF(OR(    'BS-9'!B148=0,   'BS-9'!B148 =""),"",   'BS-9'!F148)</f>
        <v>0</v>
      </c>
      <c r="G669">
        <f>IF(B669="","No Number",IF(ISNUMBER(VALUE(MID(B669,5,2))),IF(LEN(B669)=3,"Total",IF(OR(LEFT(B669,3)="340",LEFT(B669,3)="350",ISNUMBER(F669)),IF(SUM(D669:F669)=0,0,"Data"),"No Number")),"Head"))</f>
        <v>0</v>
      </c>
    </row>
    <row r="670">
      <c r="B670">
        <f>IF(OR(    'BS-9'!B149=0,   'BS-9'!B149 =""),"",   'BS-9'!B149)</f>
        <v>2512017</v>
      </c>
      <c r="C670" t="str">
        <f>IF(OR(    'BS-9'!B149=0,   'BS-9'!B149 =""),"",   'BS-9'!C149)</f>
        <v xml:space="preserve">District Hospital Ayurveda-ജില്ല ആയുര്‍വേദ ആശുപത്രി </v>
      </c>
      <c r="D670">
        <f>IF(OR(    'BS-9'!B149=0,   'BS-9'!B149 =""),"",   'BS-9'!D149)</f>
        <v>0</v>
      </c>
      <c r="E670">
        <f>IF(OR(    'BS-9'!B149=0,   'BS-9'!B149 =""),"",   'BS-9'!E149)</f>
        <v>0</v>
      </c>
      <c r="F670">
        <f>IF(OR(    'BS-9'!B149=0,   'BS-9'!B149 =""),"",   'BS-9'!F149)</f>
        <v>0</v>
      </c>
      <c r="G670">
        <f>IF(B670="","No Number",IF(ISNUMBER(VALUE(MID(B670,5,2))),IF(LEN(B670)=3,"Total",IF(OR(LEFT(B670,3)="340",LEFT(B670,3)="350",ISNUMBER(F670)),IF(SUM(D670:F670)=0,0,"Data"),"No Number")),"Head"))</f>
        <v>0</v>
      </c>
    </row>
    <row r="671">
      <c r="B671">
        <f>IF(OR(    'BS-9'!B150=0,   'BS-9'!B150 =""),"",   'BS-9'!B150)</f>
        <v>2512018</v>
      </c>
      <c r="C671" t="str">
        <f>IF(OR(    'BS-9'!B150=0,   'BS-9'!B150 =""),"",   'BS-9'!C150)</f>
        <v xml:space="preserve">Homeo Dispensary-ഹോമിയോ ഡിസ്പന്സറി </v>
      </c>
      <c r="D671">
        <f>IF(OR(    'BS-9'!B150=0,   'BS-9'!B150 =""),"",   'BS-9'!D150)</f>
        <v>200000</v>
      </c>
      <c r="E671">
        <f>IF(OR(    'BS-9'!B150=0,   'BS-9'!B150 =""),"",   'BS-9'!E150)</f>
        <v>200000</v>
      </c>
      <c r="F671">
        <f>IF(OR(    'BS-9'!B150=0,   'BS-9'!B150 =""),"",   'BS-9'!F150)</f>
        <v>200000</v>
      </c>
      <c r="G671" t="str">
        <f>IF(B671="","No Number",IF(ISNUMBER(VALUE(MID(B671,5,2))),IF(LEN(B671)=3,"Total",IF(OR(LEFT(B671,3)="340",LEFT(B671,3)="350",ISNUMBER(F671)),IF(SUM(D671:F671)=0,0,"Data"),"No Number")),"Head"))</f>
        <v>Data</v>
      </c>
    </row>
    <row r="672">
      <c r="B672">
        <f>IF(OR(    'BS-9'!B151=0,   'BS-9'!B151 =""),"",   'BS-9'!B151)</f>
        <v>2512019</v>
      </c>
      <c r="C672" t="str">
        <f>IF(OR(    'BS-9'!B151=0,   'BS-9'!B151 =""),"",   'BS-9'!C151)</f>
        <v xml:space="preserve">Homeo Hospital-ഹോമിയോ ആശുപത്രി </v>
      </c>
      <c r="D672">
        <f>IF(OR(    'BS-9'!B151=0,   'BS-9'!B151 =""),"",   'BS-9'!D151)</f>
        <v>0</v>
      </c>
      <c r="E672">
        <f>IF(OR(    'BS-9'!B151=0,   'BS-9'!B151 =""),"",   'BS-9'!E151)</f>
        <v>0</v>
      </c>
      <c r="F672">
        <f>IF(OR(    'BS-9'!B151=0,   'BS-9'!B151 =""),"",   'BS-9'!F151)</f>
        <v>0</v>
      </c>
      <c r="G672">
        <f>IF(B672="","No Number",IF(ISNUMBER(VALUE(MID(B672,5,2))),IF(LEN(B672)=3,"Total",IF(OR(LEFT(B672,3)="340",LEFT(B672,3)="350",ISNUMBER(F672)),IF(SUM(D672:F672)=0,0,"Data"),"No Number")),"Head"))</f>
        <v>0</v>
      </c>
    </row>
    <row r="673">
      <c r="B673">
        <f>IF(OR(    'BS-9'!B152=0,   'BS-9'!B152 =""),"",   'BS-9'!B152)</f>
        <v>2512020</v>
      </c>
      <c r="C673" t="str">
        <f>IF(OR(    'BS-9'!B152=0,   'BS-9'!B152 =""),"",   'BS-9'!C152)</f>
        <v xml:space="preserve">Taluk Hospital Homeo താലൂക് ആശുപത്രി-ഹോമിയോ </v>
      </c>
      <c r="D673">
        <f>IF(OR(    'BS-9'!B152=0,   'BS-9'!B152 =""),"",   'BS-9'!D152)</f>
        <v>0</v>
      </c>
      <c r="E673">
        <f>IF(OR(    'BS-9'!B152=0,   'BS-9'!B152 =""),"",   'BS-9'!E152)</f>
        <v>0</v>
      </c>
      <c r="F673">
        <f>IF(OR(    'BS-9'!B152=0,   'BS-9'!B152 =""),"",   'BS-9'!F152)</f>
        <v>0</v>
      </c>
      <c r="G673">
        <f>IF(B673="","No Number",IF(ISNUMBER(VALUE(MID(B673,5,2))),IF(LEN(B673)=3,"Total",IF(OR(LEFT(B673,3)="340",LEFT(B673,3)="350",ISNUMBER(F673)),IF(SUM(D673:F673)=0,0,"Data"),"No Number")),"Head"))</f>
        <v>0</v>
      </c>
    </row>
    <row r="674">
      <c r="B674">
        <f>IF(OR(    'BS-9'!B153=0,   'BS-9'!B153 =""),"",   'BS-9'!B153)</f>
        <v>2512021</v>
      </c>
      <c r="C674" t="str">
        <f>IF(OR(    'BS-9'!B153=0,   'BS-9'!B153 =""),"",   'BS-9'!C153)</f>
        <v>District Hospital Homeo-ജില്ല ആശുപത്രി-ഹോമിയോ</v>
      </c>
      <c r="D674">
        <f>IF(OR(    'BS-9'!B153=0,   'BS-9'!B153 =""),"",   'BS-9'!D153)</f>
        <v>0</v>
      </c>
      <c r="E674">
        <f>IF(OR(    'BS-9'!B153=0,   'BS-9'!B153 =""),"",   'BS-9'!E153)</f>
        <v>0</v>
      </c>
      <c r="F674">
        <f>IF(OR(    'BS-9'!B153=0,   'BS-9'!B153 =""),"",   'BS-9'!F153)</f>
        <v>0</v>
      </c>
      <c r="G674">
        <f>IF(B674="","No Number",IF(ISNUMBER(VALUE(MID(B674,5,2))),IF(LEN(B674)=3,"Total",IF(OR(LEFT(B674,3)="340",LEFT(B674,3)="350",ISNUMBER(F674)),IF(SUM(D674:F674)=0,0,"Data"),"No Number")),"Head"))</f>
        <v>0</v>
      </c>
    </row>
    <row r="675">
      <c r="B675">
        <f>IF(OR(    'BS-9'!B154=0,   'BS-9'!B154 =""),"",   'BS-9'!B154)</f>
        <v>2512022</v>
      </c>
      <c r="C675" t="str">
        <f>IF(OR(    'BS-9'!B154=0,   'BS-9'!B154 =""),"",   'BS-9'!C154)</f>
        <v>Sidha-Medical Institution -ആരോഗ്യ സ്ഥാപനം-സിദ്ധ</v>
      </c>
      <c r="D675">
        <f>IF(OR(    'BS-9'!B154=0,   'BS-9'!B154 =""),"",   'BS-9'!D154)</f>
        <v>0</v>
      </c>
      <c r="E675">
        <f>IF(OR(    'BS-9'!B154=0,   'BS-9'!B154 =""),"",   'BS-9'!E154)</f>
        <v>0</v>
      </c>
      <c r="F675">
        <f>IF(OR(    'BS-9'!B154=0,   'BS-9'!B154 =""),"",   'BS-9'!F154)</f>
        <v>0</v>
      </c>
      <c r="G675">
        <f>IF(B675="","No Number",IF(ISNUMBER(VALUE(MID(B675,5,2))),IF(LEN(B675)=3,"Total",IF(OR(LEFT(B675,3)="340",LEFT(B675,3)="350",ISNUMBER(F675)),IF(SUM(D675:F675)=0,0,"Data"),"No Number")),"Head"))</f>
        <v>0</v>
      </c>
    </row>
    <row r="676">
      <c r="B676">
        <f>IF(OR(    'BS-9'!B155=0,   'BS-9'!B155 =""),"",   'BS-9'!B155)</f>
        <v>2512023</v>
      </c>
      <c r="C676" t="str">
        <f>IF(OR(    'BS-9'!B155=0,   'BS-9'!B155 =""),"",   'BS-9'!C155)</f>
        <v xml:space="preserve">Unani-Medical Institution-ആരോഗ്യ സ്ഥാപനം-യുനാനി </v>
      </c>
      <c r="D676">
        <f>IF(OR(    'BS-9'!B155=0,   'BS-9'!B155 =""),"",   'BS-9'!D155)</f>
        <v>300000</v>
      </c>
      <c r="E676">
        <f>IF(OR(    'BS-9'!B155=0,   'BS-9'!B155 =""),"",   'BS-9'!E155)</f>
        <v>200000</v>
      </c>
      <c r="F676">
        <f>IF(OR(    'BS-9'!B155=0,   'BS-9'!B155 =""),"",   'BS-9'!F155)</f>
        <v>250000</v>
      </c>
      <c r="G676" t="str">
        <f>IF(B676="","No Number",IF(ISNUMBER(VALUE(MID(B676,5,2))),IF(LEN(B676)=3,"Total",IF(OR(LEFT(B676,3)="340",LEFT(B676,3)="350",ISNUMBER(F676)),IF(SUM(D676:F676)=0,0,"Data"),"No Number")),"Head"))</f>
        <v>Data</v>
      </c>
    </row>
    <row r="677">
      <c r="B677">
        <f>IF(OR(    'BS-9'!B156=0,   'BS-9'!B156 =""),"",   'BS-9'!B156)</f>
        <v>2512024</v>
      </c>
      <c r="C677" t="str">
        <f>IF(OR(    'BS-9'!B156=0,   'BS-9'!B156 =""),"",   'BS-9'!C156)</f>
        <v xml:space="preserve">Epidemic Control-പകര്‍ച്ച വ്യാധി നിയന്ത്രണം </v>
      </c>
      <c r="D677">
        <f>IF(OR(    'BS-9'!B156=0,   'BS-9'!B156 =""),"",   'BS-9'!D156)</f>
        <v>10000</v>
      </c>
      <c r="E677">
        <f>IF(OR(    'BS-9'!B156=0,   'BS-9'!B156 =""),"",   'BS-9'!E156)</f>
        <v>10000</v>
      </c>
      <c r="F677">
        <f>IF(OR(    'BS-9'!B156=0,   'BS-9'!B156 =""),"",   'BS-9'!F156)</f>
        <v>10000</v>
      </c>
      <c r="G677" t="str">
        <f>IF(B677="","No Number",IF(ISNUMBER(VALUE(MID(B677,5,2))),IF(LEN(B677)=3,"Total",IF(OR(LEFT(B677,3)="340",LEFT(B677,3)="350",ISNUMBER(F677)),IF(SUM(D677:F677)=0,0,"Data"),"No Number")),"Head"))</f>
        <v>Data</v>
      </c>
    </row>
    <row r="678">
      <c r="B678">
        <f>IF(OR(    'BS-9'!B157=0,   'BS-9'!B157 =""),"",   'BS-9'!B157)</f>
        <v>2512025</v>
      </c>
      <c r="C678" t="str">
        <f>IF(OR(    'BS-9'!B157=0,   'BS-9'!B157 =""),"",   'BS-9'!C157)</f>
        <v xml:space="preserve">Drinking Water - Public-പൊതു കുടിവെള്ള വിതരണം </v>
      </c>
      <c r="D678">
        <f>IF(OR(    'BS-9'!B157=0,   'BS-9'!B157 =""),"",   'BS-9'!D157)</f>
        <v>1165656</v>
      </c>
      <c r="E678">
        <f>IF(OR(    'BS-9'!B157=0,   'BS-9'!B157 =""),"",   'BS-9'!E157)</f>
        <v>861410</v>
      </c>
      <c r="F678">
        <f>IF(OR(    'BS-9'!B157=0,   'BS-9'!B157 =""),"",   'BS-9'!F157)</f>
        <v>1000000</v>
      </c>
      <c r="G678" t="str">
        <f>IF(B678="","No Number",IF(ISNUMBER(VALUE(MID(B678,5,2))),IF(LEN(B678)=3,"Total",IF(OR(LEFT(B678,3)="340",LEFT(B678,3)="350",ISNUMBER(F678)),IF(SUM(D678:F678)=0,0,"Data"),"No Number")),"Head"))</f>
        <v>Data</v>
      </c>
    </row>
    <row r="679">
      <c r="B679">
        <f>IF(OR(    'BS-9'!B158=0,   'BS-9'!B158 =""),"",   'BS-9'!B158)</f>
        <v>2512026</v>
      </c>
      <c r="C679" t="str">
        <f>IF(OR(    'BS-9'!B158=0,   'BS-9'!B158 =""),"",   'BS-9'!C158)</f>
        <v xml:space="preserve">Sanitation &amp; Waste Management - Public-പൊതു ശുചിത്വം-മാലിന്യ പരിപാലനം </v>
      </c>
      <c r="D679">
        <f>IF(OR(    'BS-9'!B158=0,   'BS-9'!B158 =""),"",   'BS-9'!D158)</f>
        <v>586750</v>
      </c>
      <c r="E679">
        <f>IF(OR(    'BS-9'!B158=0,   'BS-9'!B158 =""),"",   'BS-9'!E158)</f>
        <v>7557497</v>
      </c>
      <c r="F679">
        <f>IF(OR(    'BS-9'!B158=0,   'BS-9'!B158 =""),"",   'BS-9'!F158)</f>
        <v>6812800</v>
      </c>
      <c r="G679" t="str">
        <f>IF(B679="","No Number",IF(ISNUMBER(VALUE(MID(B679,5,2))),IF(LEN(B679)=3,"Total",IF(OR(LEFT(B679,3)="340",LEFT(B679,3)="350",ISNUMBER(F679)),IF(SUM(D679:F679)=0,0,"Data"),"No Number")),"Head"))</f>
        <v>Data</v>
      </c>
    </row>
    <row r="680">
      <c r="B680">
        <f>IF(OR(    'BS-9'!B159=0,   'BS-9'!B159 =""),"",   'BS-9'!B159)</f>
        <v>2512027</v>
      </c>
      <c r="C680" t="str">
        <f>IF(OR(    'BS-9'!B159=0,   'BS-9'!B159 =""),"",   'BS-9'!C159)</f>
        <v xml:space="preserve">Crematorium- ശ്മശാനങ്ങള്‍ </v>
      </c>
      <c r="D680">
        <f>IF(OR(    'BS-9'!B159=0,   'BS-9'!B159 =""),"",   'BS-9'!D159)</f>
        <v>0</v>
      </c>
      <c r="E680">
        <f>IF(OR(    'BS-9'!B159=0,   'BS-9'!B159 =""),"",   'BS-9'!E159)</f>
        <v>0</v>
      </c>
      <c r="F680">
        <f>IF(OR(    'BS-9'!B159=0,   'BS-9'!B159 =""),"",   'BS-9'!F159)</f>
        <v>1000000</v>
      </c>
      <c r="G680" t="str">
        <f>IF(B680="","No Number",IF(ISNUMBER(VALUE(MID(B680,5,2))),IF(LEN(B680)=3,"Total",IF(OR(LEFT(B680,3)="340",LEFT(B680,3)="350",ISNUMBER(F680)),IF(SUM(D680:F680)=0,0,"Data"),"No Number")),"Head"))</f>
        <v>Data</v>
      </c>
    </row>
    <row r="681">
      <c r="B681">
        <f>IF(OR(    'BS-9'!B160=0,   'BS-9'!B160 =""),"",   'BS-9'!B160)</f>
        <v>2513001</v>
      </c>
      <c r="C681" t="str">
        <f>IF(OR(    'BS-9'!B160=0,   'BS-9'!B160 =""),"",   'BS-9'!C160)</f>
        <v xml:space="preserve">Housing-ഭവന നിര്‍മാണം </v>
      </c>
      <c r="D681">
        <f>IF(OR(    'BS-9'!B160=0,   'BS-9'!B160 =""),"",   'BS-9'!D160)</f>
        <v>29008168</v>
      </c>
      <c r="E681">
        <f>IF(OR(    'BS-9'!B160=0,   'BS-9'!B160 =""),"",   'BS-9'!E160)</f>
        <v>72599496</v>
      </c>
      <c r="F681">
        <f>IF(OR(    'BS-9'!B160=0,   'BS-9'!B160 =""),"",   'BS-9'!F160)</f>
        <v>48430000</v>
      </c>
      <c r="G681" t="str">
        <f>IF(B681="","No Number",IF(ISNUMBER(VALUE(MID(B681,5,2))),IF(LEN(B681)=3,"Total",IF(OR(LEFT(B681,3)="340",LEFT(B681,3)="350",ISNUMBER(F681)),IF(SUM(D681:F681)=0,0,"Data"),"No Number")),"Head"))</f>
        <v>Data</v>
      </c>
    </row>
    <row r="682">
      <c r="B682">
        <f>IF(OR(    'BS-9'!B161=0,   'BS-9'!B161 =""),"",   'BS-9'!B161)</f>
        <v>2513002</v>
      </c>
      <c r="C682" t="str">
        <f>IF(OR(    'BS-9'!B161=0,   'BS-9'!B161 =""),"",   'BS-9'!C161)</f>
        <v xml:space="preserve">Slum Development-ചേരി വികസനം </v>
      </c>
      <c r="D682">
        <f>IF(OR(    'BS-9'!B161=0,   'BS-9'!B161 =""),"",   'BS-9'!D161)</f>
        <v>0</v>
      </c>
      <c r="E682">
        <f>IF(OR(    'BS-9'!B161=0,   'BS-9'!B161 =""),"",   'BS-9'!E161)</f>
        <v>0</v>
      </c>
      <c r="F682">
        <f>IF(OR(    'BS-9'!B161=0,   'BS-9'!B161 =""),"",   'BS-9'!F161)</f>
        <v>0</v>
      </c>
      <c r="G682">
        <f>IF(B682="","No Number",IF(ISNUMBER(VALUE(MID(B682,5,2))),IF(LEN(B682)=3,"Total",IF(OR(LEFT(B682,3)="340",LEFT(B682,3)="350",ISNUMBER(F682)),IF(SUM(D682:F682)=0,0,"Data"),"No Number")),"Head"))</f>
        <v>0</v>
      </c>
    </row>
    <row r="683">
      <c r="B683">
        <f>IF(OR(    'BS-9'!B162=0,   'BS-9'!B162 =""),"",   'BS-9'!B162)</f>
        <v>2513003</v>
      </c>
      <c r="C683" t="str">
        <f>IF(OR(    'BS-9'!B162=0,   'BS-9'!B162 =""),"",   'BS-9'!C162)</f>
        <v xml:space="preserve">Housing Co-operative Institutions-ഭവന നിര്‍മാണ സഹകരണ സ്ഥാപനങ്ങള്‍ </v>
      </c>
      <c r="D683">
        <f>IF(OR(    'BS-9'!B162=0,   'BS-9'!B162 =""),"",   'BS-9'!D162)</f>
        <v>0</v>
      </c>
      <c r="E683">
        <f>IF(OR(    'BS-9'!B162=0,   'BS-9'!B162 =""),"",   'BS-9'!E162)</f>
        <v>0</v>
      </c>
      <c r="F683">
        <f>IF(OR(    'BS-9'!B162=0,   'BS-9'!B162 =""),"",   'BS-9'!F162)</f>
        <v>0</v>
      </c>
      <c r="G683">
        <f>IF(B683="","No Number",IF(ISNUMBER(VALUE(MID(B683,5,2))),IF(LEN(B683)=3,"Total",IF(OR(LEFT(B683,3)="340",LEFT(B683,3)="350",ISNUMBER(F683)),IF(SUM(D683:F683)=0,0,"Data"),"No Number")),"Head"))</f>
        <v>0</v>
      </c>
    </row>
    <row r="684">
      <c r="B684">
        <f>IF(OR(    'BS-9'!B163=0,   'BS-9'!B163 =""),"",   'BS-9'!B163)</f>
        <v>2513004</v>
      </c>
      <c r="C684" t="str">
        <f>IF(OR(    'BS-9'!B163=0,   'BS-9'!B163 =""),"",   'BS-9'!C163)</f>
        <v>Electrification-വൈദ്യുതീകരണം.</v>
      </c>
      <c r="D684">
        <f>IF(OR(    'BS-9'!B163=0,   'BS-9'!B163 =""),"",   'BS-9'!D163)</f>
        <v>0</v>
      </c>
      <c r="E684">
        <f>IF(OR(    'BS-9'!B163=0,   'BS-9'!B163 =""),"",   'BS-9'!E163)</f>
        <v>0</v>
      </c>
      <c r="F684">
        <f>IF(OR(    'BS-9'!B163=0,   'BS-9'!B163 =""),"",   'BS-9'!F163)</f>
        <v>0</v>
      </c>
      <c r="G684">
        <f>IF(B684="","No Number",IF(ISNUMBER(VALUE(MID(B684,5,2))),IF(LEN(B684)=3,"Total",IF(OR(LEFT(B684,3)="340",LEFT(B684,3)="350",ISNUMBER(F684)),IF(SUM(D684:F684)=0,0,"Data"),"No Number")),"Head"))</f>
        <v>0</v>
      </c>
    </row>
    <row r="685">
      <c r="B685">
        <f>IF(OR(    'BS-9'!B164=0,   'BS-9'!B164 =""),"",   'BS-9'!B164)</f>
        <v>2513005</v>
      </c>
      <c r="C685" t="str">
        <f>IF(OR(    'BS-9'!B164=0,   'BS-9'!B164 =""),"",   'BS-9'!C164)</f>
        <v xml:space="preserve">Programs for the Aged-വൃദ്ധക്ഷേമ പരിപാടികള്‍ </v>
      </c>
      <c r="D685">
        <f>IF(OR(    'BS-9'!B164=0,   'BS-9'!B164 =""),"",   'BS-9'!D164)</f>
        <v>303800</v>
      </c>
      <c r="E685">
        <f>IF(OR(    'BS-9'!B164=0,   'BS-9'!B164 =""),"",   'BS-9'!E164)</f>
        <v>700350</v>
      </c>
      <c r="F685">
        <f>IF(OR(    'BS-9'!B164=0,   'BS-9'!B164 =""),"",   'BS-9'!F164)</f>
        <v>1634620</v>
      </c>
      <c r="G685" t="str">
        <f>IF(B685="","No Number",IF(ISNUMBER(VALUE(MID(B685,5,2))),IF(LEN(B685)=3,"Total",IF(OR(LEFT(B685,3)="340",LEFT(B685,3)="350",ISNUMBER(F685)),IF(SUM(D685:F685)=0,0,"Data"),"No Number")),"Head"))</f>
        <v>Data</v>
      </c>
    </row>
    <row r="686">
      <c r="B686">
        <f>IF(OR(    'BS-9'!B165=0,   'BS-9'!B165 =""),"",   'BS-9'!B165)</f>
        <v>2513006</v>
      </c>
      <c r="C686" t="str">
        <f>IF(OR(    'BS-9'!B165=0,   'BS-9'!B165 =""),"",   'BS-9'!C165)</f>
        <v xml:space="preserve">Programs for Physically/ Mentally Challenged-ശാരീരിക-മാനസിക വെല്ലുവിളികള്‍ നേരിടുന്നവര്‍ക്കുള്ള പരിപാടികള്‍ </v>
      </c>
      <c r="D686">
        <f>IF(OR(    'BS-9'!B165=0,   'BS-9'!B165 =""),"",   'BS-9'!D165)</f>
        <v>2185812</v>
      </c>
      <c r="E686">
        <f>IF(OR(    'BS-9'!B165=0,   'BS-9'!B165 =""),"",   'BS-9'!E165)</f>
        <v>2455000</v>
      </c>
      <c r="F686">
        <f>IF(OR(    'BS-9'!B165=0,   'BS-9'!B165 =""),"",   'BS-9'!F165)</f>
        <v>3034670</v>
      </c>
      <c r="G686" t="str">
        <f>IF(B686="","No Number",IF(ISNUMBER(VALUE(MID(B686,5,2))),IF(LEN(B686)=3,"Total",IF(OR(LEFT(B686,3)="340",LEFT(B686,3)="350",ISNUMBER(F686)),IF(SUM(D686:F686)=0,0,"Data"),"No Number")),"Head"))</f>
        <v>Data</v>
      </c>
    </row>
    <row r="687">
      <c r="B687">
        <f>IF(OR(    'BS-9'!B166=0,   'BS-9'!B166 =""),"",   'BS-9'!B166)</f>
        <v>2513007</v>
      </c>
      <c r="C687" t="str">
        <f>IF(OR(    'BS-9'!B166=0,   'BS-9'!B166 =""),"",   'BS-9'!C166)</f>
        <v>Welfare Programs for the Destitute-അഗതി ക്ഷേമ പരിപാടികള്‍</v>
      </c>
      <c r="D687">
        <f>IF(OR(    'BS-9'!B166=0,   'BS-9'!B166 =""),"",   'BS-9'!D166)</f>
        <v>500000</v>
      </c>
      <c r="E687">
        <f>IF(OR(    'BS-9'!B166=0,   'BS-9'!B166 =""),"",   'BS-9'!E166)</f>
        <v>500000</v>
      </c>
      <c r="F687">
        <f>IF(OR(    'BS-9'!B166=0,   'BS-9'!B166 =""),"",   'BS-9'!F166)</f>
        <v>500000</v>
      </c>
      <c r="G687" t="str">
        <f>IF(B687="","No Number",IF(ISNUMBER(VALUE(MID(B687,5,2))),IF(LEN(B687)=3,"Total",IF(OR(LEFT(B687,3)="340",LEFT(B687,3)="350",ISNUMBER(F687)),IF(SUM(D687:F687)=0,0,"Data"),"No Number")),"Head"))</f>
        <v>Data</v>
      </c>
    </row>
    <row r="688">
      <c r="B688">
        <f>IF(OR(    'BS-9'!B167=0,   'BS-9'!B167 =""),"",   'BS-9'!B167)</f>
        <v>2513008</v>
      </c>
      <c r="C688" t="str">
        <f>IF(OR(    'BS-9'!B167=0,   'BS-9'!B167 =""),"",   'BS-9'!C167)</f>
        <v xml:space="preserve">Total Poverty Alleviation Programs-ദാരിദ്ര്യ ലഘൂകരണ പരിപാടികള്‍ </v>
      </c>
      <c r="D688">
        <f>IF(OR(    'BS-9'!B167=0,   'BS-9'!B167 =""),"",   'BS-9'!D167)</f>
        <v>39249819</v>
      </c>
      <c r="E688">
        <f>IF(OR(    'BS-9'!B167=0,   'BS-9'!B167 =""),"",   'BS-9'!E167)</f>
        <v>40068000</v>
      </c>
      <c r="F688">
        <f>IF(OR(    'BS-9'!B167=0,   'BS-9'!B167 =""),"",   'BS-9'!F167)</f>
        <v>60251984</v>
      </c>
      <c r="G688" t="str">
        <f>IF(B688="","No Number",IF(ISNUMBER(VALUE(MID(B688,5,2))),IF(LEN(B688)=3,"Total",IF(OR(LEFT(B688,3)="340",LEFT(B688,3)="350",ISNUMBER(F688)),IF(SUM(D688:F688)=0,0,"Data"),"No Number")),"Head"))</f>
        <v>Data</v>
      </c>
    </row>
    <row r="689">
      <c r="B689">
        <f>IF(OR(    'BS-9'!B168=0,   'BS-9'!B168 =""),"",   'BS-9'!B168)</f>
        <v>2513009</v>
      </c>
      <c r="C689" t="str">
        <f>IF(OR(    'BS-9'!B168=0,   'BS-9'!B168 =""),"",   'BS-9'!C168)</f>
        <v>Women's Welfare Programs-വനിതാ ക്ഷേമ പരിപാടി</v>
      </c>
      <c r="D689">
        <f>IF(OR(    'BS-9'!B168=0,   'BS-9'!B168 =""),"",   'BS-9'!D168)</f>
        <v>763868</v>
      </c>
      <c r="E689">
        <f>IF(OR(    'BS-9'!B168=0,   'BS-9'!B168 =""),"",   'BS-9'!E168)</f>
        <v>817000</v>
      </c>
      <c r="F689">
        <f>IF(OR(    'BS-9'!B168=0,   'BS-9'!B168 =""),"",   'BS-9'!F168)</f>
        <v>300000</v>
      </c>
      <c r="G689" t="str">
        <f>IF(B689="","No Number",IF(ISNUMBER(VALUE(MID(B689,5,2))),IF(LEN(B689)=3,"Total",IF(OR(LEFT(B689,3)="340",LEFT(B689,3)="350",ISNUMBER(F689)),IF(SUM(D689:F689)=0,0,"Data"),"No Number")),"Head"))</f>
        <v>Data</v>
      </c>
    </row>
    <row r="690">
      <c r="B690">
        <f>IF(OR(    'BS-9'!B169=0,   'BS-9'!B169 =""),"",   'BS-9'!B169)</f>
        <v>2513010</v>
      </c>
      <c r="C690" t="str">
        <f>IF(OR(    'BS-9'!B169=0,   'BS-9'!B169 =""),"",   'BS-9'!C169)</f>
        <v xml:space="preserve">Special Programs for Scheduled Castes-പട്ടിക ജാതി ക്ഷേമ ത്തിനുള്ള പ്രത്യേക  പരിപാടികള്‍ </v>
      </c>
      <c r="D690">
        <f>IF(OR(    'BS-9'!B169=0,   'BS-9'!B169 =""),"",   'BS-9'!D169)</f>
        <v>464377</v>
      </c>
      <c r="E690">
        <f>IF(OR(    'BS-9'!B169=0,   'BS-9'!B169 =""),"",   'BS-9'!E169)</f>
        <v>3355000</v>
      </c>
      <c r="F690">
        <f>IF(OR(    'BS-9'!B169=0,   'BS-9'!B169 =""),"",   'BS-9'!F169)</f>
        <v>3709000</v>
      </c>
      <c r="G690" t="str">
        <f>IF(B690="","No Number",IF(ISNUMBER(VALUE(MID(B690,5,2))),IF(LEN(B690)=3,"Total",IF(OR(LEFT(B690,3)="340",LEFT(B690,3)="350",ISNUMBER(F690)),IF(SUM(D690:F690)=0,0,"Data"),"No Number")),"Head"))</f>
        <v>Data</v>
      </c>
    </row>
    <row r="691">
      <c r="B691">
        <f>IF(OR(    'BS-9'!B170=0,   'BS-9'!B170 =""),"",   'BS-9'!B170)</f>
        <v>2513011</v>
      </c>
      <c r="C691" t="str">
        <f>IF(OR(    'BS-9'!B170=0,   'BS-9'!B170 =""),"",   'BS-9'!C170)</f>
        <v xml:space="preserve">Special Programs for Scheduled Tribes -പട്ടിക വര്‍ഗ  ക്ഷേമ ത്തിനുള്ള പ്രത്യേക  പരിപാടികള്‍ </v>
      </c>
      <c r="D691">
        <f>IF(OR(    'BS-9'!B170=0,   'BS-9'!B170 =""),"",   'BS-9'!D170)</f>
        <v>0</v>
      </c>
      <c r="E691">
        <f>IF(OR(    'BS-9'!B170=0,   'BS-9'!B170 =""),"",   'BS-9'!E170)</f>
        <v>484000</v>
      </c>
      <c r="F691">
        <f>IF(OR(    'BS-9'!B170=0,   'BS-9'!B170 =""),"",   'BS-9'!F170)</f>
        <v>698000</v>
      </c>
      <c r="G691" t="str">
        <f>IF(B691="","No Number",IF(ISNUMBER(VALUE(MID(B691,5,2))),IF(LEN(B691)=3,"Total",IF(OR(LEFT(B691,3)="340",LEFT(B691,3)="350",ISNUMBER(F691)),IF(SUM(D691:F691)=0,0,"Data"),"No Number")),"Head"))</f>
        <v>Data</v>
      </c>
    </row>
    <row r="692">
      <c r="B692">
        <f>IF(OR(    'BS-9'!B171=0,   'BS-9'!B171 =""),"",   'BS-9'!B171)</f>
        <v>2513012</v>
      </c>
      <c r="C692" t="str">
        <f>IF(OR(    'BS-9'!B171=0,   'BS-9'!B171 =""),"",   'BS-9'!C171)</f>
        <v xml:space="preserve">Other Social Security Programs-മറ്റ് സാമൂഹ്യ സുരക്ഷിതത്വ പരിപാടികള്‍  </v>
      </c>
      <c r="D692">
        <f>IF(OR(    'BS-9'!B171=0,   'BS-9'!B171 =""),"",   'BS-9'!D171)</f>
        <v>0</v>
      </c>
      <c r="E692">
        <f>IF(OR(    'BS-9'!B171=0,   'BS-9'!B171 =""),"",   'BS-9'!E171)</f>
        <v>200000</v>
      </c>
      <c r="F692">
        <f>IF(OR(    'BS-9'!B171=0,   'BS-9'!B171 =""),"",   'BS-9'!F171)</f>
        <v>200000</v>
      </c>
      <c r="G692" t="str">
        <f>IF(B692="","No Number",IF(ISNUMBER(VALUE(MID(B692,5,2))),IF(LEN(B692)=3,"Total",IF(OR(LEFT(B692,3)="340",LEFT(B692,3)="350",ISNUMBER(F692)),IF(SUM(D692:F692)=0,0,"Data"),"No Number")),"Head"))</f>
        <v>Data</v>
      </c>
    </row>
    <row r="693">
      <c r="B693">
        <f>IF(OR(    'BS-9'!B172=0,   'BS-9'!B172 =""),"",   'BS-9'!B172)</f>
        <v>2513013</v>
      </c>
      <c r="C693" t="str">
        <f>IF(OR(    'BS-9'!B172=0,   'BS-9'!B172 =""),"",   'BS-9'!C172)</f>
        <v xml:space="preserve">EMS Total Housing Program-ഇ എം എസ് .സമ്പൂര്‍ണ ഭവന  പദ്ധതി </v>
      </c>
      <c r="D693">
        <f>IF(OR(    'BS-9'!B172=0,   'BS-9'!B172 =""),"",   'BS-9'!D172)</f>
        <v>0</v>
      </c>
      <c r="E693">
        <f>IF(OR(    'BS-9'!B172=0,   'BS-9'!B172 =""),"",   'BS-9'!E172)</f>
        <v>0</v>
      </c>
      <c r="F693">
        <f>IF(OR(    'BS-9'!B172=0,   'BS-9'!B172 =""),"",   'BS-9'!F172)</f>
        <v>0</v>
      </c>
      <c r="G693">
        <f>IF(B693="","No Number",IF(ISNUMBER(VALUE(MID(B693,5,2))),IF(LEN(B693)=3,"Total",IF(OR(LEFT(B693,3)="340",LEFT(B693,3)="350",ISNUMBER(F693)),IF(SUM(D693:F693)=0,0,"Data"),"No Number")),"Head"))</f>
        <v>0</v>
      </c>
    </row>
    <row r="694">
      <c r="B694">
        <f>IF(OR(    'BS-9'!B173=0,   'BS-9'!B173 =""),"",   'BS-9'!B173)</f>
        <v>2513014</v>
      </c>
      <c r="C694" t="str">
        <f>IF(OR(    'BS-9'!B173=0,   'BS-9'!B173 =""),"",   'BS-9'!C173)</f>
        <v>Housing &amp; House Electrification - Construction/Purchase by Local Government-</v>
      </c>
      <c r="D694">
        <f>IF(OR(    'BS-9'!B173=0,   'BS-9'!B173 =""),"",   'BS-9'!D173)</f>
        <v>0</v>
      </c>
      <c r="E694">
        <f>IF(OR(    'BS-9'!B173=0,   'BS-9'!B173 =""),"",   'BS-9'!E173)</f>
        <v>0</v>
      </c>
      <c r="F694">
        <f>IF(OR(    'BS-9'!B173=0,   'BS-9'!B173 =""),"",   'BS-9'!F173)</f>
        <v>0</v>
      </c>
      <c r="G694">
        <f>IF(B694="","No Number",IF(ISNUMBER(VALUE(MID(B694,5,2))),IF(LEN(B694)=3,"Total",IF(OR(LEFT(B694,3)="340",LEFT(B694,3)="350",ISNUMBER(F694)),IF(SUM(D694:F694)=0,0,"Data"),"No Number")),"Head"))</f>
        <v>0</v>
      </c>
    </row>
    <row r="695">
      <c r="B695">
        <f>IF(OR(    'BS-9'!B174=0,   'BS-9'!B174 =""),"",   'BS-9'!B174)</f>
        <v>2513015</v>
      </c>
      <c r="C695" t="str">
        <f>IF(OR(    'BS-9'!B174=0,   'BS-9'!B174 =""),"",   'BS-9'!C174)</f>
        <v xml:space="preserve">Housing &amp; House Electrification - Loan Repayment- ഭവനം/ഭവന വൈദ്യുതീകരണം -ലോണ്‍ തിരിച്ചടവ് </v>
      </c>
      <c r="D695">
        <f>IF(OR(    'BS-9'!B174=0,   'BS-9'!B174 =""),"",   'BS-9'!D174)</f>
        <v>0</v>
      </c>
      <c r="E695">
        <f>IF(OR(    'BS-9'!B174=0,   'BS-9'!B174 =""),"",   'BS-9'!E174)</f>
        <v>0</v>
      </c>
      <c r="F695">
        <f>IF(OR(    'BS-9'!B174=0,   'BS-9'!B174 =""),"",   'BS-9'!F174)</f>
        <v>0</v>
      </c>
      <c r="G695">
        <f>IF(B695="","No Number",IF(ISNUMBER(VALUE(MID(B695,5,2))),IF(LEN(B695)=3,"Total",IF(OR(LEFT(B695,3)="340",LEFT(B695,3)="350",ISNUMBER(F695)),IF(SUM(D695:F695)=0,0,"Data"),"No Number")),"Head"))</f>
        <v>0</v>
      </c>
    </row>
    <row r="696">
      <c r="B696">
        <f>IF(OR(    'BS-9'!B175=0,   'BS-9'!B175 =""),"",   'BS-9'!B175)</f>
        <v>2514001</v>
      </c>
      <c r="C696" t="str">
        <f>IF(OR(    'BS-9'!B175=0,   'BS-9'!B175 =""),"",   'BS-9'!C175)</f>
        <v xml:space="preserve">Development Programs for Women and Children -വനിതാ ശിശു ക്ഷേമ പരിപാടികള്‍ </v>
      </c>
      <c r="D696">
        <f>IF(OR(    'BS-9'!B175=0,   'BS-9'!B175 =""),"",   'BS-9'!D175)</f>
        <v>0</v>
      </c>
      <c r="E696">
        <f>IF(OR(    'BS-9'!B175=0,   'BS-9'!B175 =""),"",   'BS-9'!E175)</f>
        <v>200000</v>
      </c>
      <c r="F696">
        <f>IF(OR(    'BS-9'!B175=0,   'BS-9'!B175 =""),"",   'BS-9'!F175)</f>
        <v>200000</v>
      </c>
      <c r="G696" t="str">
        <f>IF(B696="","No Number",IF(ISNUMBER(VALUE(MID(B696,5,2))),IF(LEN(B696)=3,"Total",IF(OR(LEFT(B696,3)="340",LEFT(B696,3)="350",ISNUMBER(F696)),IF(SUM(D696:F696)=0,0,"Data"),"No Number")),"Head"))</f>
        <v>Data</v>
      </c>
    </row>
    <row r="697">
      <c r="B697">
        <f>IF(OR(    'BS-9'!B176=0,   'BS-9'!B176 =""),"",   'BS-9'!B176)</f>
        <v>2514002</v>
      </c>
      <c r="C697" t="str">
        <f>IF(OR(    'BS-9'!B176=0,   'BS-9'!B176 =""),"",   'BS-9'!C176)</f>
        <v xml:space="preserve">Special Child Welfare Program-പ്രത്യേക ശിശുക്ഷേമ പരിപാടികള്‍ </v>
      </c>
      <c r="D697">
        <f>IF(OR(    'BS-9'!B176=0,   'BS-9'!B176 =""),"",   'BS-9'!D176)</f>
        <v>0</v>
      </c>
      <c r="E697">
        <f>IF(OR(    'BS-9'!B176=0,   'BS-9'!B176 =""),"",   'BS-9'!E176)</f>
        <v>0</v>
      </c>
      <c r="F697">
        <f>IF(OR(    'BS-9'!B176=0,   'BS-9'!B176 =""),"",   'BS-9'!F176)</f>
        <v>0</v>
      </c>
      <c r="G697">
        <f>IF(B697="","No Number",IF(ISNUMBER(VALUE(MID(B697,5,2))),IF(LEN(B697)=3,"Total",IF(OR(LEFT(B697,3)="340",LEFT(B697,3)="350",ISNUMBER(F697)),IF(SUM(D697:F697)=0,0,"Data"),"No Number")),"Head"))</f>
        <v>0</v>
      </c>
    </row>
    <row r="698">
      <c r="B698">
        <f>IF(OR(    'BS-9'!B177=0,   'BS-9'!B177 =""),"",   'BS-9'!B177)</f>
        <v>2514101</v>
      </c>
      <c r="C698" t="str">
        <f>IF(OR(    'BS-9'!B177=0,   'BS-9'!B177 =""),"",   'BS-9'!C177)</f>
        <v xml:space="preserve">Anganwadi Nutrition-അംഗന്‍വാടി  പോഷകാഹാര പരി പാടി </v>
      </c>
      <c r="D698">
        <f>IF(OR(    'BS-9'!B177=0,   'BS-9'!B177 =""),"",   'BS-9'!D177)</f>
        <v>4810923</v>
      </c>
      <c r="E698">
        <f>IF(OR(    'BS-9'!B177=0,   'BS-9'!B177 =""),"",   'BS-9'!E177)</f>
        <v>5228264</v>
      </c>
      <c r="F698">
        <f>IF(OR(    'BS-9'!B177=0,   'BS-9'!B177 =""),"",   'BS-9'!F177)</f>
        <v>5500000</v>
      </c>
      <c r="G698" t="str">
        <f>IF(B698="","No Number",IF(ISNUMBER(VALUE(MID(B698,5,2))),IF(LEN(B698)=3,"Total",IF(OR(LEFT(B698,3)="340",LEFT(B698,3)="350",ISNUMBER(F698)),IF(SUM(D698:F698)=0,0,"Data"),"No Number")),"Head"))</f>
        <v>Data</v>
      </c>
    </row>
    <row r="699">
      <c r="B699">
        <f>IF(OR(    'BS-9'!B178=0,   'BS-9'!B178 =""),"",   'BS-9'!B178)</f>
        <v>2514102</v>
      </c>
      <c r="C699" t="str">
        <f>IF(OR(    'BS-9'!B178=0,   'BS-9'!B178 =""),"",   'BS-9'!C178)</f>
        <v xml:space="preserve">Other Nutrition Distribution Programme-മറ്റ് പോഷകാഹാര പരിപാടികള്‍ </v>
      </c>
      <c r="D699">
        <f>IF(OR(    'BS-9'!B178=0,   'BS-9'!B178 =""),"",   'BS-9'!D178)</f>
        <v>0</v>
      </c>
      <c r="E699">
        <f>IF(OR(    'BS-9'!B178=0,   'BS-9'!B178 =""),"",   'BS-9'!E178)</f>
        <v>0</v>
      </c>
      <c r="F699">
        <f>IF(OR(    'BS-9'!B178=0,   'BS-9'!B178 =""),"",   'BS-9'!F178)</f>
        <v>0</v>
      </c>
      <c r="G699">
        <f>IF(B699="","No Number",IF(ISNUMBER(VALUE(MID(B699,5,2))),IF(LEN(B699)=3,"Total",IF(OR(LEFT(B699,3)="340",LEFT(B699,3)="350",ISNUMBER(F699)),IF(SUM(D699:F699)=0,0,"Data"),"No Number")),"Head"))</f>
        <v>0</v>
      </c>
    </row>
    <row r="700">
      <c r="B700">
        <f>IF(OR(    'BS-9'!B179=0,   'BS-9'!B179 =""),"",   'BS-9'!B179)</f>
        <v>2514201</v>
      </c>
      <c r="C700" t="str">
        <f>IF(OR(    'BS-9'!B179=0,   'BS-9'!B179 =""),"",   'BS-9'!C179)</f>
        <v xml:space="preserve">Anganwadi Infrastructure-അംഗന്‍വാടി പശ്ചാത്തല സൌകര്യങ്ങള്‍ </v>
      </c>
      <c r="D700">
        <f>IF(OR(    'BS-9'!B179=0,   'BS-9'!B179 =""),"",   'BS-9'!D179)</f>
        <v>190933</v>
      </c>
      <c r="E700">
        <f>IF(OR(    'BS-9'!B179=0,   'BS-9'!B179 =""),"",   'BS-9'!E179)</f>
        <v>125000</v>
      </c>
      <c r="F700">
        <f>IF(OR(    'BS-9'!B179=0,   'BS-9'!B179 =""),"",   'BS-9'!F179)</f>
        <v>200000</v>
      </c>
      <c r="G700" t="str">
        <f>IF(B700="","No Number",IF(ISNUMBER(VALUE(MID(B700,5,2))),IF(LEN(B700)=3,"Total",IF(OR(LEFT(B700,3)="340",LEFT(B700,3)="350",ISNUMBER(F700)),IF(SUM(D700:F700)=0,0,"Data"),"No Number")),"Head"))</f>
        <v>Data</v>
      </c>
    </row>
    <row r="701">
      <c r="B701">
        <f>IF(OR(    'BS-9'!B180=0,   'BS-9'!B180 =""),"",   'BS-9'!B180)</f>
        <v>2514202</v>
      </c>
      <c r="C701" t="str">
        <f>IF(OR(    'BS-9'!B180=0,   'BS-9'!B180 =""),"",   'BS-9'!C180)</f>
        <v xml:space="preserve">Anganwadi Related Services-അംഗന്‍വാടി അനുബന്ധ സൌകര്യങ്ങള്‍ </v>
      </c>
      <c r="D701">
        <f>IF(OR(    'BS-9'!B180=0,   'BS-9'!B180 =""),"",   'BS-9'!D180)</f>
        <v>1316400</v>
      </c>
      <c r="E701">
        <f>IF(OR(    'BS-9'!B180=0,   'BS-9'!B180 =""),"",   'BS-9'!E180)</f>
        <v>1215000</v>
      </c>
      <c r="F701">
        <f>IF(OR(    'BS-9'!B180=0,   'BS-9'!B180 =""),"",   'BS-9'!F180)</f>
        <v>1515000</v>
      </c>
      <c r="G701" t="str">
        <f>IF(B701="","No Number",IF(ISNUMBER(VALUE(MID(B701,5,2))),IF(LEN(B701)=3,"Total",IF(OR(LEFT(B701,3)="340",LEFT(B701,3)="350",ISNUMBER(F701)),IF(SUM(D701:F701)=0,0,"Data"),"No Number")),"Head"))</f>
        <v>Data</v>
      </c>
    </row>
    <row r="702">
      <c r="B702">
        <f>IF(OR(    'BS-9'!B181=0,   'BS-9'!B181 =""),"",   'BS-9'!B181)</f>
        <v>2515001</v>
      </c>
      <c r="C702" t="str">
        <f>IF(OR(    'BS-9'!B181=0,   'BS-9'!B181 =""),"",   'BS-9'!C181)</f>
        <v>Labour and Labour Welfare-തൊഴിലും തൊഴിലാളി ക്ഷേമവും</v>
      </c>
      <c r="D702">
        <f>IF(OR(    'BS-9'!B181=0,   'BS-9'!B181 =""),"",   'BS-9'!D181)</f>
        <v>0</v>
      </c>
      <c r="E702">
        <f>IF(OR(    'BS-9'!B181=0,   'BS-9'!B181 =""),"",   'BS-9'!E181)</f>
        <v>0</v>
      </c>
      <c r="F702">
        <f>IF(OR(    'BS-9'!B181=0,   'BS-9'!B181 =""),"",   'BS-9'!F181)</f>
        <v>0</v>
      </c>
      <c r="G702">
        <f>IF(B702="","No Number",IF(ISNUMBER(VALUE(MID(B702,5,2))),IF(LEN(B702)=3,"Total",IF(OR(LEFT(B702,3)="340",LEFT(B702,3)="350",ISNUMBER(F702)),IF(SUM(D702:F702)=0,0,"Data"),"No Number")),"Head"))</f>
        <v>0</v>
      </c>
    </row>
    <row r="703">
      <c r="B703">
        <f>IF(OR(    'BS-9'!B182=0,   'BS-9'!B182 =""),"",   'BS-9'!B182)</f>
        <v>2516001</v>
      </c>
      <c r="C703" t="str">
        <f>IF(OR(    'BS-9'!B182=0,   'BS-9'!B182 =""),"",   'BS-9'!C182)</f>
        <v xml:space="preserve">General Economic Services - Tourism-ടൂറിസം </v>
      </c>
      <c r="D703">
        <f>IF(OR(    'BS-9'!B182=0,   'BS-9'!B182 =""),"",   'BS-9'!D182)</f>
        <v>0</v>
      </c>
      <c r="E703">
        <f>IF(OR(    'BS-9'!B182=0,   'BS-9'!B182 =""),"",   'BS-9'!E182)</f>
        <v>0</v>
      </c>
      <c r="F703">
        <f>IF(OR(    'BS-9'!B182=0,   'BS-9'!B182 =""),"",   'BS-9'!F182)</f>
        <v>0</v>
      </c>
      <c r="G703">
        <f>IF(B703="","No Number",IF(ISNUMBER(VALUE(MID(B703,5,2))),IF(LEN(B703)=3,"Total",IF(OR(LEFT(B703,3)="340",LEFT(B703,3)="350",ISNUMBER(F703)),IF(SUM(D703:F703)=0,0,"Data"),"No Number")),"Head"))</f>
        <v>0</v>
      </c>
    </row>
    <row r="704">
      <c r="B704">
        <f>IF(OR(    'BS-9'!B183=0,   'BS-9'!B183 =""),"",   'BS-9'!B183)</f>
        <v>2516002</v>
      </c>
      <c r="C704" t="str">
        <f>IF(OR(    'BS-9'!B183=0,   'BS-9'!B183 =""),"",   'BS-9'!C183)</f>
        <v>General Economic Services- Public Distribution System -പൊതു വിതരണ സമ്പ്രദായം</v>
      </c>
      <c r="D704">
        <f>IF(OR(    'BS-9'!B183=0,   'BS-9'!B183 =""),"",   'BS-9'!D183)</f>
        <v>0</v>
      </c>
      <c r="E704">
        <f>IF(OR(    'BS-9'!B183=0,   'BS-9'!B183 =""),"",   'BS-9'!E183)</f>
        <v>0</v>
      </c>
      <c r="F704">
        <f>IF(OR(    'BS-9'!B183=0,   'BS-9'!B183 =""),"",   'BS-9'!F183)</f>
        <v>0</v>
      </c>
      <c r="G704">
        <f>IF(B704="","No Number",IF(ISNUMBER(VALUE(MID(B704,5,2))),IF(LEN(B704)=3,"Total",IF(OR(LEFT(B704,3)="340",LEFT(B704,3)="350",ISNUMBER(F704)),IF(SUM(D704:F704)=0,0,"Data"),"No Number")),"Head"))</f>
        <v>0</v>
      </c>
    </row>
    <row r="705">
      <c r="B705">
        <f>IF(OR(    'BS-9'!B184=0,   'BS-9'!B184 =""),"",   'BS-9'!B184)</f>
        <v>2516003</v>
      </c>
      <c r="C705" t="str">
        <f>IF(OR(    'BS-9'!B184=0,   'BS-9'!B184 =""),"",   'BS-9'!C184)</f>
        <v xml:space="preserve">General Economic Services- Public Crematoriums and Burial Grounds -പൊതു ശ്മശാനങ്ങളും,അനുബന്ധ സ്ഥാപനങ്ങളും </v>
      </c>
      <c r="D705">
        <f>IF(OR(    'BS-9'!B184=0,   'BS-9'!B184 =""),"",   'BS-9'!D184)</f>
        <v>0</v>
      </c>
      <c r="E705">
        <f>IF(OR(    'BS-9'!B184=0,   'BS-9'!B184 =""),"",   'BS-9'!E184)</f>
        <v>0</v>
      </c>
      <c r="F705">
        <f>IF(OR(    'BS-9'!B184=0,   'BS-9'!B184 =""),"",   'BS-9'!F184)</f>
        <v>0</v>
      </c>
      <c r="G705">
        <f>IF(B705="","No Number",IF(ISNUMBER(VALUE(MID(B705,5,2))),IF(LEN(B705)=3,"Total",IF(OR(LEFT(B705,3)="340",LEFT(B705,3)="350",ISNUMBER(F705)),IF(SUM(D705:F705)=0,0,"Data"),"No Number")),"Head"))</f>
        <v>0</v>
      </c>
    </row>
    <row r="706">
      <c r="B706">
        <f>IF(OR(    'BS-9'!B185=0,   'BS-9'!B185 =""),"",   'BS-9'!B185)</f>
        <v>2516004</v>
      </c>
      <c r="C706" t="str">
        <f>IF(OR(    'BS-9'!B185=0,   'BS-9'!B185 =""),"",   'BS-9'!C185)</f>
        <v xml:space="preserve">General Economic Services- Surveys and Studies-സര്‍വേകളും പഠനങ്ങളും </v>
      </c>
      <c r="D706">
        <f>IF(OR(    'BS-9'!B185=0,   'BS-9'!B185 =""),"",   'BS-9'!D185)</f>
        <v>0</v>
      </c>
      <c r="E706">
        <f>IF(OR(    'BS-9'!B185=0,   'BS-9'!B185 =""),"",   'BS-9'!E185)</f>
        <v>0</v>
      </c>
      <c r="F706">
        <f>IF(OR(    'BS-9'!B185=0,   'BS-9'!B185 =""),"",   'BS-9'!F185)</f>
        <v>0</v>
      </c>
      <c r="G706">
        <f>IF(B706="","No Number",IF(ISNUMBER(VALUE(MID(B706,5,2))),IF(LEN(B706)=3,"Total",IF(OR(LEFT(B706,3)="340",LEFT(B706,3)="350",ISNUMBER(F706)),IF(SUM(D706:F706)=0,0,"Data"),"No Number")),"Head"))</f>
        <v>0</v>
      </c>
    </row>
    <row r="707">
      <c r="B707">
        <f>IF(OR(    'BS-9'!B186=0,   'BS-9'!B186 =""),"",   'BS-9'!B186)</f>
        <v>2516005</v>
      </c>
      <c r="C707" t="str">
        <f>IF(OR(    'BS-9'!B186=0,   'BS-9'!B186 =""),"",   'BS-9'!C186)</f>
        <v xml:space="preserve">General Economic Services- Plan Formulation, Monitoring and Evaluation-പദ്ധതി രൂപീകരണം ,മോണിറ്ററിംഗ് </v>
      </c>
      <c r="D707">
        <f>IF(OR(    'BS-9'!B186=0,   'BS-9'!B186 =""),"",   'BS-9'!D186)</f>
        <v>289197</v>
      </c>
      <c r="E707">
        <f>IF(OR(    'BS-9'!B186=0,   'BS-9'!B186 =""),"",   'BS-9'!E186)</f>
        <v>410803</v>
      </c>
      <c r="F707">
        <f>IF(OR(    'BS-9'!B186=0,   'BS-9'!B186 =""),"",   'BS-9'!F186)</f>
        <v>400000</v>
      </c>
      <c r="G707" t="str">
        <f>IF(B707="","No Number",IF(ISNUMBER(VALUE(MID(B707,5,2))),IF(LEN(B707)=3,"Total",IF(OR(LEFT(B707,3)="340",LEFT(B707,3)="350",ISNUMBER(F707)),IF(SUM(D707:F707)=0,0,"Data"),"No Number")),"Head"))</f>
        <v>Data</v>
      </c>
    </row>
    <row r="708">
      <c r="B708">
        <f>IF(OR(    'BS-9'!B187=0,   'BS-9'!B187 =""),"",   'BS-9'!B187)</f>
        <v>2516006</v>
      </c>
      <c r="C708" t="str">
        <f>IF(OR(    'BS-9'!B187=0,   'BS-9'!B187 =""),"",   'BS-9'!C187)</f>
        <v xml:space="preserve">General Economic Services-  Good Governance -സല്‍ ഭരണം </v>
      </c>
      <c r="D708">
        <f>IF(OR(    'BS-9'!B187=0,   'BS-9'!B187 =""),"",   'BS-9'!D187)</f>
        <v>0</v>
      </c>
      <c r="E708">
        <f>IF(OR(    'BS-9'!B187=0,   'BS-9'!B187 =""),"",   'BS-9'!E187)</f>
        <v>0</v>
      </c>
      <c r="F708">
        <f>IF(OR(    'BS-9'!B187=0,   'BS-9'!B187 =""),"",   'BS-9'!F187)</f>
        <v>0</v>
      </c>
      <c r="G708">
        <f>IF(B708="","No Number",IF(ISNUMBER(VALUE(MID(B708,5,2))),IF(LEN(B708)=3,"Total",IF(OR(LEFT(B708,3)="340",LEFT(B708,3)="350",ISNUMBER(F708)),IF(SUM(D708:F708)=0,0,"Data"),"No Number")),"Head"))</f>
        <v>0</v>
      </c>
    </row>
    <row r="709">
      <c r="B709">
        <f>IF(OR(    'BS-9'!B188=0,   'BS-9'!B188 =""),"",   'BS-9'!B188)</f>
        <v>2516007</v>
      </c>
      <c r="C709" t="str">
        <f>IF(OR(    'BS-9'!B188=0,   'BS-9'!B188 =""),"",   'BS-9'!C188)</f>
        <v xml:space="preserve">General Economic Services-  Computerisation of LSGIs and Transferred Institutions-തദ്ദേശ ഭരണ സ്ഥാപനങ്ങളുടെയും ഘടക സ്ഥാപനങ്ങളുടെയും കമ്പ്യൂട്ടര്‍ വല്‍ക്കരണം </v>
      </c>
      <c r="D709">
        <f>IF(OR(    'BS-9'!B188=0,   'BS-9'!B188 =""),"",   'BS-9'!D188)</f>
        <v>0</v>
      </c>
      <c r="E709">
        <f>IF(OR(    'BS-9'!B188=0,   'BS-9'!B188 =""),"",   'BS-9'!E188)</f>
        <v>0</v>
      </c>
      <c r="F709">
        <f>IF(OR(    'BS-9'!B188=0,   'BS-9'!B188 =""),"",   'BS-9'!F188)</f>
        <v>0</v>
      </c>
      <c r="G709">
        <f>IF(B709="","No Number",IF(ISNUMBER(VALUE(MID(B709,5,2))),IF(LEN(B709)=3,"Total",IF(OR(LEFT(B709,3)="340",LEFT(B709,3)="350",ISNUMBER(F709)),IF(SUM(D709:F709)=0,0,"Data"),"No Number")),"Head"))</f>
        <v>0</v>
      </c>
    </row>
    <row r="710">
      <c r="B710">
        <f>IF(OR(    'BS-9'!B189=0,   'BS-9'!B189 =""),"",   'BS-9'!B189)</f>
        <v>2516008</v>
      </c>
      <c r="C710" t="str">
        <f>IF(OR(    'BS-9'!B189=0,   'BS-9'!B189 =""),"",   'BS-9'!C189)</f>
        <v xml:space="preserve">General Economic Services- Other Plan Expenditure-മറ്റ് പ്ലാന്‍ ചെലവുകള്‍ </v>
      </c>
      <c r="D710">
        <f>IF(OR(    'BS-9'!B189=0,   'BS-9'!B189 =""),"",   'BS-9'!D189)</f>
        <v>0</v>
      </c>
      <c r="E710">
        <f>IF(OR(    'BS-9'!B189=0,   'BS-9'!B189 =""),"",   'BS-9'!E189)</f>
        <v>0</v>
      </c>
      <c r="F710">
        <f>IF(OR(    'BS-9'!B189=0,   'BS-9'!B189 =""),"",   'BS-9'!F189)</f>
        <v>0</v>
      </c>
      <c r="G710">
        <f>IF(B710="","No Number",IF(ISNUMBER(VALUE(MID(B710,5,2))),IF(LEN(B710)=3,"Total",IF(OR(LEFT(B710,3)="340",LEFT(B710,3)="350",ISNUMBER(F710)),IF(SUM(D710:F710)=0,0,"Data"),"No Number")),"Head"))</f>
        <v>0</v>
      </c>
    </row>
    <row r="711">
      <c r="B711">
        <f>IF(OR(    'BS-9'!B190=0,   'BS-9'!B190 =""),"",   'BS-9'!B190)</f>
        <v>2516101</v>
      </c>
      <c r="C711" t="str">
        <f>IF(OR(    'BS-9'!B190=0,   'BS-9'!B190 =""),"",   'BS-9'!C190)</f>
        <v xml:space="preserve">Vocational Capacity Building - Vocational Training-തൊഴില്‍ നൈപുണ്യ വികസനം -തൊഴില്‍ പരിശീലനം </v>
      </c>
      <c r="D711">
        <f>IF(OR(    'BS-9'!B190=0,   'BS-9'!B190 =""),"",   'BS-9'!D190)</f>
        <v>0</v>
      </c>
      <c r="E711">
        <f>IF(OR(    'BS-9'!B190=0,   'BS-9'!B190 =""),"",   'BS-9'!E190)</f>
        <v>0</v>
      </c>
      <c r="F711">
        <f>IF(OR(    'BS-9'!B190=0,   'BS-9'!B190 =""),"",   'BS-9'!F190)</f>
        <v>0</v>
      </c>
      <c r="G711">
        <f>IF(B711="","No Number",IF(ISNUMBER(VALUE(MID(B711,5,2))),IF(LEN(B711)=3,"Total",IF(OR(LEFT(B711,3)="340",LEFT(B711,3)="350",ISNUMBER(F711)),IF(SUM(D711:F711)=0,0,"Data"),"No Number")),"Head"))</f>
        <v>0</v>
      </c>
    </row>
    <row r="712">
      <c r="B712">
        <f>IF(OR(    'BS-9'!B191=0,   'BS-9'!B191 =""),"",   'BS-9'!B191)</f>
        <v>2516102</v>
      </c>
      <c r="C712" t="str">
        <f>IF(OR(    'BS-9'!B191=0,   'BS-9'!B191 =""),"",   'BS-9'!C191)</f>
        <v xml:space="preserve">Vocational Capacity Building - Institutional Development-തൊഴില്‍ നൈപുണ്യ വികസനം -സ്ഥാപനങ്ങളുടെ വികസനം  </v>
      </c>
      <c r="D712">
        <f>IF(OR(    'BS-9'!B191=0,   'BS-9'!B191 =""),"",   'BS-9'!D191)</f>
        <v>0</v>
      </c>
      <c r="E712">
        <f>IF(OR(    'BS-9'!B191=0,   'BS-9'!B191 =""),"",   'BS-9'!E191)</f>
        <v>0</v>
      </c>
      <c r="F712">
        <f>IF(OR(    'BS-9'!B191=0,   'BS-9'!B191 =""),"",   'BS-9'!F191)</f>
        <v>0</v>
      </c>
      <c r="G712">
        <f>IF(B712="","No Number",IF(ISNUMBER(VALUE(MID(B712,5,2))),IF(LEN(B712)=3,"Total",IF(OR(LEFT(B712,3)="340",LEFT(B712,3)="350",ISNUMBER(F712)),IF(SUM(D712:F712)=0,0,"Data"),"No Number")),"Head"))</f>
        <v>0</v>
      </c>
    </row>
    <row r="713">
      <c r="B713">
        <f>IF(OR(    'BS-9'!B192=0,   'BS-9'!B192 =""),"",   'BS-9'!B192)</f>
        <v>2516201</v>
      </c>
      <c r="C713" t="str">
        <f>IF(OR(    'BS-9'!B192=0,   'BS-9'!B192 =""),"",   'BS-9'!C192)</f>
        <v xml:space="preserve">Energy Conservation-ഊര്‍ജ സംരക്ഷണം </v>
      </c>
      <c r="D713">
        <f>IF(OR(    'BS-9'!B192=0,   'BS-9'!B192 =""),"",   'BS-9'!D192)</f>
        <v>0</v>
      </c>
      <c r="E713">
        <f>IF(OR(    'BS-9'!B192=0,   'BS-9'!B192 =""),"",   'BS-9'!E192)</f>
        <v>0</v>
      </c>
      <c r="F713">
        <f>IF(OR(    'BS-9'!B192=0,   'BS-9'!B192 =""),"",   'BS-9'!F192)</f>
        <v>0</v>
      </c>
      <c r="G713">
        <f>IF(B713="","No Number",IF(ISNUMBER(VALUE(MID(B713,5,2))),IF(LEN(B713)=3,"Total",IF(OR(LEFT(B713,3)="340",LEFT(B713,3)="350",ISNUMBER(F713)),IF(SUM(D713:F713)=0,0,"Data"),"No Number")),"Head"))</f>
        <v>0</v>
      </c>
    </row>
    <row r="714">
      <c r="B714">
        <f>IF(OR(    'BS-9'!B193=0,   'BS-9'!B193 =""),"",   'BS-9'!B193)</f>
        <v>2516202</v>
      </c>
      <c r="C714" t="str">
        <f>IF(OR(    'BS-9'!B193=0,   'BS-9'!B193 =""),"",   'BS-9'!C193)</f>
        <v xml:space="preserve">Energy Conservation - Non-Conventional Energy-ഊര്‍ജ സംരക്ഷണം-പാരമ്പര്യേതര ഊര്‍ജ സ്രോതസ്സുകള്‍ </v>
      </c>
      <c r="D714">
        <f>IF(OR(    'BS-9'!B193=0,   'BS-9'!B193 =""),"",   'BS-9'!D193)</f>
        <v>0</v>
      </c>
      <c r="E714">
        <f>IF(OR(    'BS-9'!B193=0,   'BS-9'!B193 =""),"",   'BS-9'!E193)</f>
        <v>0</v>
      </c>
      <c r="F714">
        <f>IF(OR(    'BS-9'!B193=0,   'BS-9'!B193 =""),"",   'BS-9'!F193)</f>
        <v>0</v>
      </c>
      <c r="G714">
        <f>IF(B714="","No Number",IF(ISNUMBER(VALUE(MID(B714,5,2))),IF(LEN(B714)=3,"Total",IF(OR(LEFT(B714,3)="340",LEFT(B714,3)="350",ISNUMBER(F714)),IF(SUM(D714:F714)=0,0,"Data"),"No Number")),"Head"))</f>
        <v>0</v>
      </c>
    </row>
    <row r="715">
      <c r="B715">
        <f>IF(OR(    'BS-9'!B194=0,   'BS-9'!B194 =""),"",   'BS-9'!B194)</f>
        <v>2516301</v>
      </c>
      <c r="C715" t="str">
        <f>IF(OR(    'BS-9'!B194=0,   'BS-9'!B194 =""),"",   'BS-9'!C194)</f>
        <v xml:space="preserve">Electricity Line Extension-വൈദ്യുത ലൈന്‍ നീട്ടല്‍ </v>
      </c>
      <c r="D715">
        <f>IF(OR(    'BS-9'!B194=0,   'BS-9'!B194 =""),"",   'BS-9'!D194)</f>
        <v>0</v>
      </c>
      <c r="E715">
        <f>IF(OR(    'BS-9'!B194=0,   'BS-9'!B194 =""),"",   'BS-9'!E194)</f>
        <v>0</v>
      </c>
      <c r="F715">
        <f>IF(OR(    'BS-9'!B194=0,   'BS-9'!B194 =""),"",   'BS-9'!F194)</f>
        <v>0</v>
      </c>
      <c r="G715">
        <f>IF(B715="","No Number",IF(ISNUMBER(VALUE(MID(B715,5,2))),IF(LEN(B715)=3,"Total",IF(OR(LEFT(B715,3)="340",LEFT(B715,3)="350",ISNUMBER(F715)),IF(SUM(D715:F715)=0,0,"Data"),"No Number")),"Head"))</f>
        <v>0</v>
      </c>
    </row>
    <row r="716">
      <c r="B716">
        <f>IF(OR(    'BS-9'!B195=0,   'BS-9'!B195 =""),"",   'BS-9'!B195)</f>
        <v>2516302</v>
      </c>
      <c r="C716" t="str">
        <f>IF(OR(    'BS-9'!B195=0,   'BS-9'!B195 =""),"",   'BS-9'!C195)</f>
        <v xml:space="preserve">Electricity Line - Transformer - Voltage Improvement-വോള്‍ട്ടത വര്‍ധിപ്പിക്കല്‍- ട്രാന്‍സ്ഫോര്‍മര്‍ സ്ഥാപിക്കല്‍ </v>
      </c>
      <c r="D716">
        <f>IF(OR(    'BS-9'!B195=0,   'BS-9'!B195 =""),"",   'BS-9'!D195)</f>
        <v>0</v>
      </c>
      <c r="E716">
        <f>IF(OR(    'BS-9'!B195=0,   'BS-9'!B195 =""),"",   'BS-9'!E195)</f>
        <v>0</v>
      </c>
      <c r="F716">
        <f>IF(OR(    'BS-9'!B195=0,   'BS-9'!B195 =""),"",   'BS-9'!F195)</f>
        <v>0</v>
      </c>
      <c r="G716">
        <f>IF(B716="","No Number",IF(ISNUMBER(VALUE(MID(B716,5,2))),IF(LEN(B716)=3,"Total",IF(OR(LEFT(B716,3)="340",LEFT(B716,3)="350",ISNUMBER(F716)),IF(SUM(D716:F716)=0,0,"Data"),"No Number")),"Head"))</f>
        <v>0</v>
      </c>
    </row>
    <row r="717">
      <c r="B717">
        <f>IF(OR(    'BS-9'!B196=0,   'BS-9'!B196 =""),"",   'BS-9'!B196)</f>
        <v>2516401</v>
      </c>
      <c r="C717" t="str">
        <f>IF(OR(    'BS-9'!B196=0,   'BS-9'!B196 =""),"",   'BS-9'!C196)</f>
        <v xml:space="preserve">Tourism Infrastructure-ടൂറിസം പശ്ചാത്തല സൌകര്യങ്ങള്‍ </v>
      </c>
      <c r="D717">
        <f>IF(OR(    'BS-9'!B196=0,   'BS-9'!B196 =""),"",   'BS-9'!D196)</f>
        <v>0</v>
      </c>
      <c r="E717">
        <f>IF(OR(    'BS-9'!B196=0,   'BS-9'!B196 =""),"",   'BS-9'!E196)</f>
        <v>0</v>
      </c>
      <c r="F717">
        <f>IF(OR(    'BS-9'!B196=0,   'BS-9'!B196 =""),"",   'BS-9'!F196)</f>
        <v>0</v>
      </c>
      <c r="G717">
        <f>IF(B717="","No Number",IF(ISNUMBER(VALUE(MID(B717,5,2))),IF(LEN(B717)=3,"Total",IF(OR(LEFT(B717,3)="340",LEFT(B717,3)="350",ISNUMBER(F717)),IF(SUM(D717:F717)=0,0,"Data"),"No Number")),"Head"))</f>
        <v>0</v>
      </c>
    </row>
    <row r="718">
      <c r="B718">
        <f>IF(OR(    'BS-9'!B197=0,   'BS-9'!B197 =""),"",   'BS-9'!B197)</f>
        <v>2516501</v>
      </c>
      <c r="C718" t="str">
        <f>IF(OR(    'BS-9'!B197=0,   'BS-9'!B197 =""),"",   'BS-9'!C197)</f>
        <v>Local Government Service Delivery Improvement-(</v>
      </c>
      <c r="D718">
        <f>IF(OR(    'BS-9'!B197=0,   'BS-9'!B197 =""),"",   'BS-9'!D197)</f>
        <v>83270</v>
      </c>
      <c r="E718">
        <f>IF(OR(    'BS-9'!B197=0,   'BS-9'!B197 =""),"",   'BS-9'!E197)</f>
        <v>0</v>
      </c>
      <c r="F718">
        <f>IF(OR(    'BS-9'!B197=0,   'BS-9'!B197 =""),"",   'BS-9'!F197)</f>
        <v>100000</v>
      </c>
      <c r="G718" t="str">
        <f>IF(B718="","No Number",IF(ISNUMBER(VALUE(MID(B718,5,2))),IF(LEN(B718)=3,"Total",IF(OR(LEFT(B718,3)="340",LEFT(B718,3)="350",ISNUMBER(F718)),IF(SUM(D718:F718)=0,0,"Data"),"No Number")),"Head"))</f>
        <v>Data</v>
      </c>
    </row>
    <row r="719">
      <c r="B719">
        <f>IF(OR(    'BS-9'!B198=0,   'BS-9'!B198 =""),"",   'BS-9'!B198)</f>
        <v>2516502</v>
      </c>
      <c r="C719" t="str">
        <f>IF(OR(    'BS-9'!B198=0,   'BS-9'!B198 =""),"",   'BS-9'!C198)</f>
        <v xml:space="preserve">Transferred Institution Service Delivery Improvement- ഘടക സ്ഥാപനങ്ങളില്‍ നിന്നുള്ള സേവന സൌകര്യങ്ങള്‍ വര്‍ധിപ്പിക്കല്‍ </v>
      </c>
      <c r="D719">
        <f>IF(OR(    'BS-9'!B198=0,   'BS-9'!B198 =""),"",   'BS-9'!D198)</f>
        <v>381349</v>
      </c>
      <c r="E719">
        <f>IF(OR(    'BS-9'!B198=0,   'BS-9'!B198 =""),"",   'BS-9'!E198)</f>
        <v>470690</v>
      </c>
      <c r="F719">
        <f>IF(OR(    'BS-9'!B198=0,   'BS-9'!B198 =""),"",   'BS-9'!F198)</f>
        <v>500000</v>
      </c>
      <c r="G719" t="str">
        <f>IF(B719="","No Number",IF(ISNUMBER(VALUE(MID(B719,5,2))),IF(LEN(B719)=3,"Total",IF(OR(LEFT(B719,3)="340",LEFT(B719,3)="350",ISNUMBER(F719)),IF(SUM(D719:F719)=0,0,"Data"),"No Number")),"Head"))</f>
        <v>Data</v>
      </c>
    </row>
    <row r="720">
      <c r="B720" t="str">
        <f>IF(OR(    'BS-9'!B199=0,   'BS-9'!B199 =""),"",   'BS-9'!B199)</f>
        <v/>
      </c>
      <c r="C720" t="str">
        <f>IF(OR(    'BS-9'!B199=0,   'BS-9'!B199 =""),"",   'BS-9'!C199)</f>
        <v/>
      </c>
      <c r="D720" t="str">
        <f>IF(OR(    'BS-9'!B199=0,   'BS-9'!B199 =""),"",   'BS-9'!D199)</f>
        <v/>
      </c>
      <c r="E720" t="str">
        <f>IF(OR(    'BS-9'!B199=0,   'BS-9'!B199 =""),"",   'BS-9'!E199)</f>
        <v/>
      </c>
      <c r="F720" t="str">
        <f>IF(OR(    'BS-9'!B199=0,   'BS-9'!B199 =""),"",   'BS-9'!F199)</f>
        <v/>
      </c>
      <c r="G720" t="str">
        <f>IF(B720="","No Number",IF(ISNUMBER(VALUE(MID(B720,5,2))),IF(LEN(B720)=3,"Total",IF(OR(LEFT(B720,3)="340",LEFT(B720,3)="350",ISNUMBER(F720)),IF(SUM(D720:F720)=0,0,"Data"),"No Number")),"Head"))</f>
        <v>No Number</v>
      </c>
    </row>
    <row r="721">
      <c r="B721" t="str">
        <f>IF(OR(    'BS-9'!B200=0,   'BS-9'!B200 =""),"",   'BS-9'!B200)</f>
        <v/>
      </c>
      <c r="C721" t="str">
        <f>IF(OR(    'BS-9'!B200=0,   'BS-9'!B200 =""),"",   'BS-9'!C200)</f>
        <v/>
      </c>
      <c r="D721" t="str">
        <f>IF(OR(    'BS-9'!B200=0,   'BS-9'!B200 =""),"",   'BS-9'!D200)</f>
        <v/>
      </c>
      <c r="E721" t="str">
        <f>IF(OR(    'BS-9'!B200=0,   'BS-9'!B200 =""),"",   'BS-9'!E200)</f>
        <v/>
      </c>
      <c r="F721" t="str">
        <f>IF(OR(    'BS-9'!B200=0,   'BS-9'!B200 =""),"",   'BS-9'!F200)</f>
        <v/>
      </c>
      <c r="G721" t="str">
        <f>IF(B721="","No Number",IF(ISNUMBER(VALUE(MID(B721,5,2))),IF(LEN(B721)=3,"Total",IF(OR(LEFT(B721,3)="340",LEFT(B721,3)="350",ISNUMBER(F721)),IF(SUM(D721:F721)=0,0,"Data"),"No Number")),"Head"))</f>
        <v>No Number</v>
      </c>
    </row>
    <row r="722">
      <c r="B722" t="str">
        <f>IF(OR(    'BS-9'!B201=0,   'BS-9'!B201 =""),"",   'BS-9'!B201)</f>
        <v/>
      </c>
      <c r="C722" t="str">
        <f>IF(OR(    'BS-9'!B201=0,   'BS-9'!B201 =""),"",   'BS-9'!C201)</f>
        <v/>
      </c>
      <c r="D722" t="str">
        <f>IF(OR(    'BS-9'!B201=0,   'BS-9'!B201 =""),"",   'BS-9'!D201)</f>
        <v/>
      </c>
      <c r="E722" t="str">
        <f>IF(OR(    'BS-9'!B201=0,   'BS-9'!B201 =""),"",   'BS-9'!E201)</f>
        <v/>
      </c>
      <c r="F722" t="str">
        <f>IF(OR(    'BS-9'!B201=0,   'BS-9'!B201 =""),"",   'BS-9'!F201)</f>
        <v/>
      </c>
      <c r="G722" t="str">
        <f>IF(B722="","No Number",IF(ISNUMBER(VALUE(MID(B722,5,2))),IF(LEN(B722)=3,"Total",IF(OR(LEFT(B722,3)="340",LEFT(B722,3)="350",ISNUMBER(F722)),IF(SUM(D722:F722)=0,0,"Data"),"No Number")),"Head"))</f>
        <v>No Number</v>
      </c>
    </row>
    <row r="723">
      <c r="B723" t="str">
        <f>IF(OR(    'BS-9'!B202=0,   'BS-9'!B202 =""),"",   'BS-9'!B202)</f>
        <v/>
      </c>
      <c r="C723" t="str">
        <f>IF(OR(    'BS-9'!B202=0,   'BS-9'!B202 =""),"",   'BS-9'!C202)</f>
        <v/>
      </c>
      <c r="D723" t="str">
        <f>IF(OR(    'BS-9'!B202=0,   'BS-9'!B202 =""),"",   'BS-9'!D202)</f>
        <v/>
      </c>
      <c r="E723" t="str">
        <f>IF(OR(    'BS-9'!B202=0,   'BS-9'!B202 =""),"",   'BS-9'!E202)</f>
        <v/>
      </c>
      <c r="F723" t="str">
        <f>IF(OR(    'BS-9'!B202=0,   'BS-9'!B202 =""),"",   'BS-9'!F202)</f>
        <v/>
      </c>
      <c r="G723" t="str">
        <f>IF(B723="","No Number",IF(ISNUMBER(VALUE(MID(B723,5,2))),IF(LEN(B723)=3,"Total",IF(OR(LEFT(B723,3)="340",LEFT(B723,3)="350",ISNUMBER(F723)),IF(SUM(D723:F723)=0,0,"Data"),"No Number")),"Head"))</f>
        <v>No Number</v>
      </c>
    </row>
    <row r="724">
      <c r="B724" t="str">
        <f>IF(OR(    'BS-9'!B203=0,   'BS-9'!B203 =""),"",   'BS-9'!B203)</f>
        <v/>
      </c>
      <c r="C724" t="str">
        <f>IF(OR(    'BS-9'!B203=0,   'BS-9'!B203 =""),"",   'BS-9'!C203)</f>
        <v/>
      </c>
      <c r="D724" t="str">
        <f>IF(OR(    'BS-9'!B203=0,   'BS-9'!B203 =""),"",   'BS-9'!D203)</f>
        <v/>
      </c>
      <c r="E724" t="str">
        <f>IF(OR(    'BS-9'!B203=0,   'BS-9'!B203 =""),"",   'BS-9'!E203)</f>
        <v/>
      </c>
      <c r="F724" t="str">
        <f>IF(OR(    'BS-9'!B203=0,   'BS-9'!B203 =""),"",   'BS-9'!F203)</f>
        <v/>
      </c>
      <c r="G724" t="str">
        <f>IF(B724="","No Number",IF(ISNUMBER(VALUE(MID(B724,5,2))),IF(LEN(B724)=3,"Total",IF(OR(LEFT(B724,3)="340",LEFT(B724,3)="350",ISNUMBER(F724)),IF(SUM(D724:F724)=0,0,"Data"),"No Number")),"Head"))</f>
        <v>No Number</v>
      </c>
    </row>
    <row r="725">
      <c r="B725" t="str">
        <f>IF(OR(    'BS-9'!B204=0,   'BS-9'!B204 =""),"",   'BS-9'!B204)</f>
        <v/>
      </c>
      <c r="C725" t="str">
        <f>IF(OR(    'BS-9'!B204=0,   'BS-9'!B204 =""),"",   'BS-9'!C204)</f>
        <v/>
      </c>
      <c r="D725" t="str">
        <f>IF(OR(    'BS-9'!B204=0,   'BS-9'!B204 =""),"",   'BS-9'!D204)</f>
        <v/>
      </c>
      <c r="E725" t="str">
        <f>IF(OR(    'BS-9'!B204=0,   'BS-9'!B204 =""),"",   'BS-9'!E204)</f>
        <v/>
      </c>
      <c r="F725" t="str">
        <f>IF(OR(    'BS-9'!B204=0,   'BS-9'!B204 =""),"",   'BS-9'!F204)</f>
        <v/>
      </c>
      <c r="G725" t="str">
        <f>IF(B725="","No Number",IF(ISNUMBER(VALUE(MID(B725,5,2))),IF(LEN(B725)=3,"Total",IF(OR(LEFT(B725,3)="340",LEFT(B725,3)="350",ISNUMBER(F725)),IF(SUM(D725:F725)=0,0,"Data"),"No Number")),"Head"))</f>
        <v>No Number</v>
      </c>
    </row>
    <row r="726">
      <c r="B726" t="str">
        <f>IF(OR(    'BS-9'!B205=0,   'BS-9'!B205 =""),"",   'BS-9'!B205)</f>
        <v/>
      </c>
      <c r="C726" t="str">
        <f>IF(OR(    'BS-9'!B205=0,   'BS-9'!B205 =""),"",   'BS-9'!C205)</f>
        <v/>
      </c>
      <c r="D726" t="str">
        <f>IF(OR(    'BS-9'!B205=0,   'BS-9'!B205 =""),"",   'BS-9'!D205)</f>
        <v/>
      </c>
      <c r="E726" t="str">
        <f>IF(OR(    'BS-9'!B205=0,   'BS-9'!B205 =""),"",   'BS-9'!E205)</f>
        <v/>
      </c>
      <c r="F726" t="str">
        <f>IF(OR(    'BS-9'!B205=0,   'BS-9'!B205 =""),"",   'BS-9'!F205)</f>
        <v/>
      </c>
      <c r="G726" t="str">
        <f>IF(B726="","No Number",IF(ISNUMBER(VALUE(MID(B726,5,2))),IF(LEN(B726)=3,"Total",IF(OR(LEFT(B726,3)="340",LEFT(B726,3)="350",ISNUMBER(F726)),IF(SUM(D726:F726)=0,0,"Data"),"No Number")),"Head"))</f>
        <v>No Number</v>
      </c>
    </row>
    <row r="727">
      <c r="B727" t="str">
        <f>IF(OR(    'BS-9'!B206=0,   'BS-9'!B206 =""),"",   'BS-9'!B206)</f>
        <v/>
      </c>
      <c r="C727" t="str">
        <f>IF(OR(    'BS-9'!B206=0,   'BS-9'!B206 =""),"",   'BS-9'!C206)</f>
        <v/>
      </c>
      <c r="D727" t="str">
        <f>IF(OR(    'BS-9'!B206=0,   'BS-9'!B206 =""),"",   'BS-9'!D206)</f>
        <v/>
      </c>
      <c r="E727" t="str">
        <f>IF(OR(    'BS-9'!B206=0,   'BS-9'!B206 =""),"",   'BS-9'!E206)</f>
        <v/>
      </c>
      <c r="F727" t="str">
        <f>IF(OR(    'BS-9'!B206=0,   'BS-9'!B206 =""),"",   'BS-9'!F206)</f>
        <v/>
      </c>
      <c r="G727" t="str">
        <f>IF(B727="","No Number",IF(ISNUMBER(VALUE(MID(B727,5,2))),IF(LEN(B727)=3,"Total",IF(OR(LEFT(B727,3)="340",LEFT(B727,3)="350",ISNUMBER(F727)),IF(SUM(D727:F727)=0,0,"Data"),"No Number")),"Head"))</f>
        <v>No Number</v>
      </c>
    </row>
    <row r="728">
      <c r="B728" t="str">
        <f>IF(OR(    'BS-9'!B207=0,   'BS-9'!B207 =""),"",   'BS-9'!B207)</f>
        <v/>
      </c>
      <c r="C728" t="str">
        <f>IF(OR(    'BS-9'!B207=0,   'BS-9'!B207 =""),"",   'BS-9'!C207)</f>
        <v/>
      </c>
      <c r="D728" t="str">
        <f>IF(OR(    'BS-9'!B207=0,   'BS-9'!B207 =""),"",   'BS-9'!D207)</f>
        <v/>
      </c>
      <c r="E728" t="str">
        <f>IF(OR(    'BS-9'!B207=0,   'BS-9'!B207 =""),"",   'BS-9'!E207)</f>
        <v/>
      </c>
      <c r="F728" t="str">
        <f>IF(OR(    'BS-9'!B207=0,   'BS-9'!B207 =""),"",   'BS-9'!F207)</f>
        <v/>
      </c>
      <c r="G728" t="str">
        <f>IF(B728="","No Number",IF(ISNUMBER(VALUE(MID(B728,5,2))),IF(LEN(B728)=3,"Total",IF(OR(LEFT(B728,3)="340",LEFT(B728,3)="350",ISNUMBER(F728)),IF(SUM(D728:F728)=0,0,"Data"),"No Number")),"Head"))</f>
        <v>No Number</v>
      </c>
    </row>
    <row r="729">
      <c r="B729" t="str">
        <f>IF(OR(    'BS-9'!B208=0,   'BS-9'!B208 =""),"",   'BS-9'!B208)</f>
        <v/>
      </c>
      <c r="C729" t="str">
        <f>IF(OR(    'BS-9'!B208=0,   'BS-9'!B208 =""),"",   'BS-9'!C208)</f>
        <v/>
      </c>
      <c r="D729" t="str">
        <f>IF(OR(    'BS-9'!B208=0,   'BS-9'!B208 =""),"",   'BS-9'!D208)</f>
        <v/>
      </c>
      <c r="E729" t="str">
        <f>IF(OR(    'BS-9'!B208=0,   'BS-9'!B208 =""),"",   'BS-9'!E208)</f>
        <v/>
      </c>
      <c r="F729" t="str">
        <f>IF(OR(    'BS-9'!B208=0,   'BS-9'!B208 =""),"",   'BS-9'!F208)</f>
        <v/>
      </c>
      <c r="G729" t="str">
        <f>IF(B729="","No Number",IF(ISNUMBER(VALUE(MID(B729,5,2))),IF(LEN(B729)=3,"Total",IF(OR(LEFT(B729,3)="340",LEFT(B729,3)="350",ISNUMBER(F729)),IF(SUM(D729:F729)=0,0,"Data"),"No Number")),"Head"))</f>
        <v>No Number</v>
      </c>
    </row>
    <row r="730">
      <c r="B730" t="str">
        <f>IF(OR(    'BS-9'!B209=0,   'BS-9'!B209 =""),"",   'BS-9'!B209)</f>
        <v/>
      </c>
      <c r="C730" t="str">
        <f>IF(OR(    'BS-9'!B209=0,   'BS-9'!B209 =""),"",   'BS-9'!C209)</f>
        <v/>
      </c>
      <c r="D730" t="str">
        <f>IF(OR(    'BS-9'!B209=0,   'BS-9'!B209 =""),"",   'BS-9'!D209)</f>
        <v/>
      </c>
      <c r="E730" t="str">
        <f>IF(OR(    'BS-9'!B209=0,   'BS-9'!B209 =""),"",   'BS-9'!E209)</f>
        <v/>
      </c>
      <c r="F730" t="str">
        <f>IF(OR(    'BS-9'!B209=0,   'BS-9'!B209 =""),"",   'BS-9'!F209)</f>
        <v/>
      </c>
      <c r="G730" t="str">
        <f>IF(B730="","No Number",IF(ISNUMBER(VALUE(MID(B730,5,2))),IF(LEN(B730)=3,"Total",IF(OR(LEFT(B730,3)="340",LEFT(B730,3)="350",ISNUMBER(F730)),IF(SUM(D730:F730)=0,0,"Data"),"No Number")),"Head"))</f>
        <v>No Number</v>
      </c>
    </row>
    <row r="731">
      <c r="B731">
        <f>IF(OR(    'BS-9'!B210=0,   'BS-9'!B210 =""),"",   'BS-9'!B210)</f>
        <v>251</v>
      </c>
      <c r="C731" t="str">
        <f>IF(OR(    'BS-9'!B210=0,   'BS-9'!B210 =""),"",   'BS-9'!C210)</f>
        <v>Total-Decentralised Plan Programme - Service Sector</v>
      </c>
      <c r="D731">
        <f>SUBTOTAL(9,D633:D730)</f>
        <v>85459268</v>
      </c>
      <c r="E731">
        <f>SUBTOTAL(9,E633:E730)</f>
        <v>143730498</v>
      </c>
      <c r="F731">
        <f>SUBTOTAL(9,F633:F730)</f>
        <v>142561074</v>
      </c>
      <c r="G731" t="str">
        <f>IF(B731="","No Number",IF(ISNUMBER(VALUE(MID(B731,5,2))),IF(LEN(B731)=3,"Total",IF(OR(LEFT(B731,3)="340",LEFT(B731,3)="350",ISNUMBER(F731)),IF(SUM(D731:F731)=0,0,"Data"),"No Number")),"Head"))</f>
        <v>Head</v>
      </c>
    </row>
    <row r="732" xml:space="preserve">
      <c r="B732" t="str">
        <v>BS-9 PARTICULARS</v>
      </c>
      <c r="D732" t="str">
        <f>D32</f>
        <v>Actuals for the year 2023-2024(യഥാര്‍ത്ഥ കണക്ക് 2023-2024)</v>
      </c>
      <c r="E732" t="str">
        <f>E32</f>
        <v>Budget  for the  year (including all revisions) 2024-2025  (പരിഷ്കരിച്ച ബജറ്റ്  2024-2025)</v>
      </c>
      <c r="F732" t="str" xml:space="preserve">
        <f>F32</f>
        <v xml:space="preserve">Budget for the Year2025-2026
 (ബജറ്റ്-2025-2026)</v>
      </c>
      <c r="G732" t="str">
        <f>IF(B732="","No Number",IF(ISNUMBER(VALUE(MID(B732,5,2))),IF(LEN(B732)=3,"Total",IF(OR(LEFT(B732,3)="340",LEFT(B732,3)="350",ISNUMBER(F732)),IF(SUM(D732:F732)=0,0,"Data"),"No Number")),"Head"))</f>
        <v>Head</v>
      </c>
    </row>
    <row r="733">
      <c r="B733" t="str">
        <f>'BS-9'!B211</f>
        <v>252 - Decentralised Plan Programme - Infrastructure Sector</v>
      </c>
      <c r="G733" t="str">
        <f>IF(B733="","No Number",IF(ISNUMBER(VALUE(MID(B733,5,2))),IF(LEN(B733)=3,"Total",IF(OR(LEFT(B733,3)="340",LEFT(B733,3)="350",ISNUMBER(F733)),IF(SUM(D733:F733)=0,0,"Data"),"No Number")),"Head"))</f>
        <v>Head</v>
      </c>
    </row>
    <row r="734">
      <c r="B734">
        <f>IF(OR(    'BS-9'!B212=0,   'BS-9'!B212 =""),"",   'BS-9'!B212)</f>
        <v>2521001</v>
      </c>
      <c r="C734" t="str">
        <f>IF(OR(    'BS-9'!B212=0,   'BS-9'!B212 =""),"",   'BS-9'!C212)</f>
        <v xml:space="preserve">Energy - Electrification of Street Lights-തെരുവ് വിളക്കുകളുടെ വൈദ്യുതീകരണം </v>
      </c>
      <c r="D734">
        <f>IF(OR(    'BS-9'!B212=0,   'BS-9'!B212 =""),"",   'BS-9'!D212)</f>
        <v>208000</v>
      </c>
      <c r="E734">
        <f>IF(OR(    'BS-9'!B212=0,   'BS-9'!B212 =""),"",   'BS-9'!E212)</f>
        <v>1000000</v>
      </c>
      <c r="F734">
        <f>IF(OR(    'BS-9'!B212=0,   'BS-9'!B212 =""),"",   'BS-9'!F212)</f>
        <v>1000000</v>
      </c>
      <c r="G734" t="str">
        <f>IF(B734="","No Number",IF(ISNUMBER(VALUE(MID(B734,5,2))),IF(LEN(B734)=3,"Total",IF(OR(LEFT(B734,3)="340",LEFT(B734,3)="350",ISNUMBER(F734)),IF(SUM(D734:F734)=0,0,"Data"),"No Number")),"Head"))</f>
        <v>Data</v>
      </c>
    </row>
    <row r="735">
      <c r="B735">
        <f>IF(OR(    'BS-9'!B213=0,   'BS-9'!B213 =""),"",   'BS-9'!B213)</f>
        <v>2521002</v>
      </c>
      <c r="C735" t="str">
        <f>IF(OR(    'BS-9'!B213=0,   'BS-9'!B213 =""),"",   'BS-9'!C213)</f>
        <v xml:space="preserve">Energy - Other Electrification Programs-മറ്റ് വൈദ്യുതീകരണ പ്രവര്‍ത്തനങ്ങള്‍ </v>
      </c>
      <c r="D735">
        <f>IF(OR(    'BS-9'!B213=0,   'BS-9'!B213 =""),"",   'BS-9'!D213)</f>
        <v>0</v>
      </c>
      <c r="E735">
        <f>IF(OR(    'BS-9'!B213=0,   'BS-9'!B213 =""),"",   'BS-9'!E213)</f>
        <v>0</v>
      </c>
      <c r="F735">
        <f>IF(OR(    'BS-9'!B213=0,   'BS-9'!B213 =""),"",   'BS-9'!F213)</f>
        <v>0</v>
      </c>
      <c r="G735">
        <f>IF(B735="","No Number",IF(ISNUMBER(VALUE(MID(B735,5,2))),IF(LEN(B735)=3,"Total",IF(OR(LEFT(B735,3)="340",LEFT(B735,3)="350",ISNUMBER(F735)),IF(SUM(D735:F735)=0,0,"Data"),"No Number")),"Head"))</f>
        <v>0</v>
      </c>
    </row>
    <row r="736">
      <c r="B736">
        <f>IF(OR(    'BS-9'!B214=0,   'BS-9'!B214 =""),"",   'BS-9'!B214)</f>
        <v>2521003</v>
      </c>
      <c r="C736" t="str">
        <f>IF(OR(    'BS-9'!B214=0,   'BS-9'!B214 =""),"",   'BS-9'!C214)</f>
        <v xml:space="preserve">Non-conventional Energy-പാരമ്പര്യേതര ഊര്‍ജ സ്രോതസ്സുകള്‍ </v>
      </c>
      <c r="D736">
        <f>IF(OR(    'BS-9'!B214=0,   'BS-9'!B214 =""),"",   'BS-9'!D214)</f>
        <v>0</v>
      </c>
      <c r="E736">
        <f>IF(OR(    'BS-9'!B214=0,   'BS-9'!B214 =""),"",   'BS-9'!E214)</f>
        <v>0</v>
      </c>
      <c r="F736">
        <f>IF(OR(    'BS-9'!B214=0,   'BS-9'!B214 =""),"",   'BS-9'!F214)</f>
        <v>0</v>
      </c>
      <c r="G736">
        <f>IF(B736="","No Number",IF(ISNUMBER(VALUE(MID(B736,5,2))),IF(LEN(B736)=3,"Total",IF(OR(LEFT(B736,3)="340",LEFT(B736,3)="350",ISNUMBER(F736)),IF(SUM(D736:F736)=0,0,"Data"),"No Number")),"Head"))</f>
        <v>0</v>
      </c>
    </row>
    <row r="737">
      <c r="B737">
        <f>IF(OR(    'BS-9'!B215=0,   'BS-9'!B215 =""),"",   'BS-9'!B215)</f>
        <v>2521004</v>
      </c>
      <c r="C737" t="str">
        <f>IF(OR(    'BS-9'!B215=0,   'BS-9'!B215 =""),"",   'BS-9'!C215)</f>
        <v xml:space="preserve">Conservation of Energy-ഊര്‍ജ സംരക്ഷണം </v>
      </c>
      <c r="D737">
        <f>IF(OR(    'BS-9'!B215=0,   'BS-9'!B215 =""),"",   'BS-9'!D215)</f>
        <v>0</v>
      </c>
      <c r="E737">
        <f>IF(OR(    'BS-9'!B215=0,   'BS-9'!B215 =""),"",   'BS-9'!E215)</f>
        <v>0</v>
      </c>
      <c r="F737">
        <f>IF(OR(    'BS-9'!B215=0,   'BS-9'!B215 =""),"",   'BS-9'!F215)</f>
        <v>0</v>
      </c>
      <c r="G737">
        <f>IF(B737="","No Number",IF(ISNUMBER(VALUE(MID(B737,5,2))),IF(LEN(B737)=3,"Total",IF(OR(LEFT(B737,3)="340",LEFT(B737,3)="350",ISNUMBER(F737)),IF(SUM(D737:F737)=0,0,"Data"),"No Number")),"Head"))</f>
        <v>0</v>
      </c>
    </row>
    <row r="738">
      <c r="B738">
        <f>IF(OR(    'BS-9'!B216=0,   'BS-9'!B216 =""),"",   'BS-9'!B216)</f>
        <v>2521005</v>
      </c>
      <c r="C738" t="str">
        <f>IF(OR(    'BS-9'!B216=0,   'BS-9'!B216 =""),"",   'BS-9'!C216)</f>
        <v xml:space="preserve">Energy Audit-എനര്‍ജി ഓഡിറ്റ് </v>
      </c>
      <c r="D738">
        <f>IF(OR(    'BS-9'!B216=0,   'BS-9'!B216 =""),"",   'BS-9'!D216)</f>
        <v>0</v>
      </c>
      <c r="E738">
        <f>IF(OR(    'BS-9'!B216=0,   'BS-9'!B216 =""),"",   'BS-9'!E216)</f>
        <v>0</v>
      </c>
      <c r="F738">
        <f>IF(OR(    'BS-9'!B216=0,   'BS-9'!B216 =""),"",   'BS-9'!F216)</f>
        <v>0</v>
      </c>
      <c r="G738">
        <f>IF(B738="","No Number",IF(ISNUMBER(VALUE(MID(B738,5,2))),IF(LEN(B738)=3,"Total",IF(OR(LEFT(B738,3)="340",LEFT(B738,3)="350",ISNUMBER(F738)),IF(SUM(D738:F738)=0,0,"Data"),"No Number")),"Head"))</f>
        <v>0</v>
      </c>
    </row>
    <row r="739">
      <c r="B739">
        <f>IF(OR(    'BS-9'!B217=0,   'BS-9'!B217 =""),"",   'BS-9'!B217)</f>
        <v>2521006</v>
      </c>
      <c r="C739" t="str">
        <f>IF(OR(    'BS-9'!B217=0,   'BS-9'!B217 =""),"",   'BS-9'!C217)</f>
        <v xml:space="preserve">Other Energy Sector Programs-ഊര്‍ജ മേഖലയിലെ മറ്റ് പരിപാടികള്‍ </v>
      </c>
      <c r="D739">
        <f>IF(OR(    'BS-9'!B217=0,   'BS-9'!B217 =""),"",   'BS-9'!D217)</f>
        <v>0</v>
      </c>
      <c r="E739">
        <f>IF(OR(    'BS-9'!B217=0,   'BS-9'!B217 =""),"",   'BS-9'!E217)</f>
        <v>0</v>
      </c>
      <c r="F739">
        <f>IF(OR(    'BS-9'!B217=0,   'BS-9'!B217 =""),"",   'BS-9'!F217)</f>
        <v>0</v>
      </c>
      <c r="G739">
        <f>IF(B739="","No Number",IF(ISNUMBER(VALUE(MID(B739,5,2))),IF(LEN(B739)=3,"Total",IF(OR(LEFT(B739,3)="340",LEFT(B739,3)="350",ISNUMBER(F739)),IF(SUM(D739:F739)=0,0,"Data"),"No Number")),"Head"))</f>
        <v>0</v>
      </c>
    </row>
    <row r="740">
      <c r="B740">
        <f>IF(OR(    'BS-9'!B218=0,   'BS-9'!B218 =""),"",   'BS-9'!B218)</f>
        <v>2521007</v>
      </c>
      <c r="C740" t="str">
        <f>IF(OR(    'BS-9'!B218=0,   'BS-9'!B218 =""),"",   'BS-9'!C218)</f>
        <v xml:space="preserve">Office Electrification-ഓഫീസ് വൈദ്യുതീകരണം </v>
      </c>
      <c r="D740">
        <f>IF(OR(    'BS-9'!B218=0,   'BS-9'!B218 =""),"",   'BS-9'!D218)</f>
        <v>0</v>
      </c>
      <c r="E740">
        <f>IF(OR(    'BS-9'!B218=0,   'BS-9'!B218 =""),"",   'BS-9'!E218)</f>
        <v>104203</v>
      </c>
      <c r="F740">
        <f>IF(OR(    'BS-9'!B218=0,   'BS-9'!B218 =""),"",   'BS-9'!F218)</f>
        <v>0</v>
      </c>
      <c r="G740" t="str">
        <f>IF(B740="","No Number",IF(ISNUMBER(VALUE(MID(B740,5,2))),IF(LEN(B740)=3,"Total",IF(OR(LEFT(B740,3)="340",LEFT(B740,3)="350",ISNUMBER(F740)),IF(SUM(D740:F740)=0,0,"Data"),"No Number")),"Head"))</f>
        <v>Data</v>
      </c>
    </row>
    <row r="741">
      <c r="B741">
        <f>IF(OR(    'BS-9'!B219=0,   'BS-9'!B219 =""),"",   'BS-9'!B219)</f>
        <v>2522001</v>
      </c>
      <c r="C741" t="str">
        <f>IF(OR(    'BS-9'!B219=0,   'BS-9'!B219 =""),"",   'BS-9'!C219)</f>
        <v xml:space="preserve">Roads-റോഡുകള്‍ </v>
      </c>
      <c r="D741">
        <f>IF(OR(    'BS-9'!B219=0,   'BS-9'!B219 =""),"",   'BS-9'!D219)</f>
        <v>4246317</v>
      </c>
      <c r="E741">
        <f>IF(OR(    'BS-9'!B219=0,   'BS-9'!B219 =""),"",   'BS-9'!E219)</f>
        <v>15339380</v>
      </c>
      <c r="F741">
        <f>IF(OR(    'BS-9'!B219=0,   'BS-9'!B219 =""),"",   'BS-9'!F219)</f>
        <v>22500000</v>
      </c>
      <c r="G741" t="str">
        <f>IF(B741="","No Number",IF(ISNUMBER(VALUE(MID(B741,5,2))),IF(LEN(B741)=3,"Total",IF(OR(LEFT(B741,3)="340",LEFT(B741,3)="350",ISNUMBER(F741)),IF(SUM(D741:F741)=0,0,"Data"),"No Number")),"Head"))</f>
        <v>Data</v>
      </c>
    </row>
    <row r="742">
      <c r="B742">
        <f>IF(OR(    'BS-9'!B220=0,   'BS-9'!B220 =""),"",   'BS-9'!B220)</f>
        <v>2522002</v>
      </c>
      <c r="C742" t="str">
        <f>IF(OR(    'BS-9'!B220=0,   'BS-9'!B220 =""),"",   'BS-9'!C220)</f>
        <v xml:space="preserve">Lanes -ലയിനുകള്‍ </v>
      </c>
      <c r="D742">
        <f>IF(OR(    'BS-9'!B220=0,   'BS-9'!B220 =""),"",   'BS-9'!D220)</f>
        <v>0</v>
      </c>
      <c r="E742">
        <f>IF(OR(    'BS-9'!B220=0,   'BS-9'!B220 =""),"",   'BS-9'!E220)</f>
        <v>0</v>
      </c>
      <c r="F742">
        <f>IF(OR(    'BS-9'!B220=0,   'BS-9'!B220 =""),"",   'BS-9'!F220)</f>
        <v>0</v>
      </c>
      <c r="G742">
        <f>IF(B742="","No Number",IF(ISNUMBER(VALUE(MID(B742,5,2))),IF(LEN(B742)=3,"Total",IF(OR(LEFT(B742,3)="340",LEFT(B742,3)="350",ISNUMBER(F742)),IF(SUM(D742:F742)=0,0,"Data"),"No Number")),"Head"))</f>
        <v>0</v>
      </c>
    </row>
    <row r="743">
      <c r="B743">
        <f>IF(OR(    'BS-9'!B221=0,   'BS-9'!B221 =""),"",   'BS-9'!B221)</f>
        <v>2522003</v>
      </c>
      <c r="C743" t="str">
        <f>IF(OR(    'BS-9'!B221=0,   'BS-9'!B221 =""),"",   'BS-9'!C221)</f>
        <v xml:space="preserve">Bridges-പാലങ്ങള്‍ </v>
      </c>
      <c r="D743">
        <f>IF(OR(    'BS-9'!B221=0,   'BS-9'!B221 =""),"",   'BS-9'!D221)</f>
        <v>0</v>
      </c>
      <c r="E743">
        <f>IF(OR(    'BS-9'!B221=0,   'BS-9'!B221 =""),"",   'BS-9'!E221)</f>
        <v>0</v>
      </c>
      <c r="F743">
        <f>IF(OR(    'BS-9'!B221=0,   'BS-9'!B221 =""),"",   'BS-9'!F221)</f>
        <v>0</v>
      </c>
      <c r="G743">
        <f>IF(B743="","No Number",IF(ISNUMBER(VALUE(MID(B743,5,2))),IF(LEN(B743)=3,"Total",IF(OR(LEFT(B743,3)="340",LEFT(B743,3)="350",ISNUMBER(F743)),IF(SUM(D743:F743)=0,0,"Data"),"No Number")),"Head"))</f>
        <v>0</v>
      </c>
    </row>
    <row r="744">
      <c r="B744">
        <f>IF(OR(    'BS-9'!B222=0,   'BS-9'!B222 =""),"",   'BS-9'!B222)</f>
        <v>2522004</v>
      </c>
      <c r="C744" t="str">
        <f>IF(OR(    'BS-9'!B222=0,   'BS-9'!B222 =""),"",   'BS-9'!C222)</f>
        <v xml:space="preserve">Culverts and Causeways  -കലുങ്കുകളും ചപ്പാത്തുകളും </v>
      </c>
      <c r="D744">
        <f>IF(OR(    'BS-9'!B222=0,   'BS-9'!B222 =""),"",   'BS-9'!D222)</f>
        <v>1296106</v>
      </c>
      <c r="E744">
        <f>IF(OR(    'BS-9'!B222=0,   'BS-9'!B222 =""),"",   'BS-9'!E222)</f>
        <v>0</v>
      </c>
      <c r="F744">
        <f>IF(OR(    'BS-9'!B222=0,   'BS-9'!B222 =""),"",   'BS-9'!F222)</f>
        <v>2000000</v>
      </c>
      <c r="G744" t="str">
        <f>IF(B744="","No Number",IF(ISNUMBER(VALUE(MID(B744,5,2))),IF(LEN(B744)=3,"Total",IF(OR(LEFT(B744,3)="340",LEFT(B744,3)="350",ISNUMBER(F744)),IF(SUM(D744:F744)=0,0,"Data"),"No Number")),"Head"))</f>
        <v>Data</v>
      </c>
    </row>
    <row r="745">
      <c r="B745">
        <f>IF(OR(    'BS-9'!B223=0,   'BS-9'!B223 =""),"",   'BS-9'!B223)</f>
        <v>2522005</v>
      </c>
      <c r="C745" t="str">
        <f>IF(OR(    'BS-9'!B223=0,   'BS-9'!B223 =""),"",   'BS-9'!C223)</f>
        <v xml:space="preserve">Foot Bridges-നടപ്പാലങ്ങള്‍ </v>
      </c>
      <c r="D745">
        <f>IF(OR(    'BS-9'!B223=0,   'BS-9'!B223 =""),"",   'BS-9'!D223)</f>
        <v>0</v>
      </c>
      <c r="E745">
        <f>IF(OR(    'BS-9'!B223=0,   'BS-9'!B223 =""),"",   'BS-9'!E223)</f>
        <v>0</v>
      </c>
      <c r="F745">
        <f>IF(OR(    'BS-9'!B223=0,   'BS-9'!B223 =""),"",   'BS-9'!F223)</f>
        <v>0</v>
      </c>
      <c r="G745">
        <f>IF(B745="","No Number",IF(ISNUMBER(VALUE(MID(B745,5,2))),IF(LEN(B745)=3,"Total",IF(OR(LEFT(B745,3)="340",LEFT(B745,3)="350",ISNUMBER(F745)),IF(SUM(D745:F745)=0,0,"Data"),"No Number")),"Head"))</f>
        <v>0</v>
      </c>
    </row>
    <row r="746">
      <c r="B746">
        <f>IF(OR(    'BS-9'!B224=0,   'BS-9'!B224 =""),"",   'BS-9'!B224)</f>
        <v>2522006</v>
      </c>
      <c r="C746" t="str">
        <f>IF(OR(    'BS-9'!B224=0,   'BS-9'!B224 =""),"",   'BS-9'!C224)</f>
        <v>Waiting Sheds and Bus Stands-ബസ് കാത്തിരുപ്പ് കേന്ദ്രങ്ങളും,ബസ് സ്റാന്റുകളും</v>
      </c>
      <c r="D746">
        <f>IF(OR(    'BS-9'!B224=0,   'BS-9'!B224 =""),"",   'BS-9'!D224)</f>
        <v>0</v>
      </c>
      <c r="E746">
        <f>IF(OR(    'BS-9'!B224=0,   'BS-9'!B224 =""),"",   'BS-9'!E224)</f>
        <v>0</v>
      </c>
      <c r="F746">
        <f>IF(OR(    'BS-9'!B224=0,   'BS-9'!B224 =""),"",   'BS-9'!F224)</f>
        <v>0</v>
      </c>
      <c r="G746">
        <f>IF(B746="","No Number",IF(ISNUMBER(VALUE(MID(B746,5,2))),IF(LEN(B746)=3,"Total",IF(OR(LEFT(B746,3)="340",LEFT(B746,3)="350",ISNUMBER(F746)),IF(SUM(D746:F746)=0,0,"Data"),"No Number")),"Head"))</f>
        <v>0</v>
      </c>
    </row>
    <row r="747">
      <c r="B747">
        <f>IF(OR(    'BS-9'!B225=0,   'BS-9'!B225 =""),"",   'BS-9'!B225)</f>
        <v>2522007</v>
      </c>
      <c r="C747" t="str">
        <f>IF(OR(    'BS-9'!B225=0,   'BS-9'!B225 =""),"",   'BS-9'!C225)</f>
        <v xml:space="preserve">Vehicles-വാഹനങ്ങള്‍ </v>
      </c>
      <c r="D747">
        <f>IF(OR(    'BS-9'!B225=0,   'BS-9'!B225 =""),"",   'BS-9'!D225)</f>
        <v>0</v>
      </c>
      <c r="E747">
        <f>IF(OR(    'BS-9'!B225=0,   'BS-9'!B225 =""),"",   'BS-9'!E225)</f>
        <v>0</v>
      </c>
      <c r="F747">
        <f>IF(OR(    'BS-9'!B225=0,   'BS-9'!B225 =""),"",   'BS-9'!F225)</f>
        <v>0</v>
      </c>
      <c r="G747">
        <f>IF(B747="","No Number",IF(ISNUMBER(VALUE(MID(B747,5,2))),IF(LEN(B747)=3,"Total",IF(OR(LEFT(B747,3)="340",LEFT(B747,3)="350",ISNUMBER(F747)),IF(SUM(D747:F747)=0,0,"Data"),"No Number")),"Head"))</f>
        <v>0</v>
      </c>
    </row>
    <row r="748">
      <c r="B748">
        <f>IF(OR(    'BS-9'!B226=0,   'BS-9'!B226 =""),"",   'BS-9'!B226)</f>
        <v>2522008</v>
      </c>
      <c r="C748" t="str">
        <f>IF(OR(    'BS-9'!B226=0,   'BS-9'!B226 =""),"",   'BS-9'!C226)</f>
        <v xml:space="preserve">Inland Transport- ഉള്‍നാടന്‍ ഗതാഗതം </v>
      </c>
      <c r="D748">
        <f>IF(OR(    'BS-9'!B226=0,   'BS-9'!B226 =""),"",   'BS-9'!D226)</f>
        <v>0</v>
      </c>
      <c r="E748">
        <f>IF(OR(    'BS-9'!B226=0,   'BS-9'!B226 =""),"",   'BS-9'!E226)</f>
        <v>0</v>
      </c>
      <c r="F748">
        <f>IF(OR(    'BS-9'!B226=0,   'BS-9'!B226 =""),"",   'BS-9'!F226)</f>
        <v>0</v>
      </c>
      <c r="G748">
        <f>IF(B748="","No Number",IF(ISNUMBER(VALUE(MID(B748,5,2))),IF(LEN(B748)=3,"Total",IF(OR(LEFT(B748,3)="340",LEFT(B748,3)="350",ISNUMBER(F748)),IF(SUM(D748:F748)=0,0,"Data"),"No Number")),"Head"))</f>
        <v>0</v>
      </c>
    </row>
    <row r="749">
      <c r="B749">
        <f>IF(OR(    'BS-9'!B227=0,   'BS-9'!B227 =""),"",   'BS-9'!B227)</f>
        <v>2522009</v>
      </c>
      <c r="C749" t="str">
        <f>IF(OR(    'BS-9'!B227=0,   'BS-9'!B227 =""),"",   'BS-9'!C227)</f>
        <v xml:space="preserve">Other Transport Facilitates-മറ്റ് ഗതാഗത സൌകര്യങ്ങള്‍ </v>
      </c>
      <c r="D749">
        <f>IF(OR(    'BS-9'!B227=0,   'BS-9'!B227 =""),"",   'BS-9'!D227)</f>
        <v>0</v>
      </c>
      <c r="E749">
        <f>IF(OR(    'BS-9'!B227=0,   'BS-9'!B227 =""),"",   'BS-9'!E227)</f>
        <v>0</v>
      </c>
      <c r="F749">
        <f>IF(OR(    'BS-9'!B227=0,   'BS-9'!B227 =""),"",   'BS-9'!F227)</f>
        <v>0</v>
      </c>
      <c r="G749">
        <f>IF(B749="","No Number",IF(ISNUMBER(VALUE(MID(B749,5,2))),IF(LEN(B749)=3,"Total",IF(OR(LEFT(B749,3)="340",LEFT(B749,3)="350",ISNUMBER(F749)),IF(SUM(D749:F749)=0,0,"Data"),"No Number")),"Head"))</f>
        <v>0</v>
      </c>
    </row>
    <row r="750">
      <c r="B750">
        <f>IF(OR(    'BS-9'!B228=0,   'BS-9'!B228 =""),"",   'BS-9'!B228)</f>
        <v>2522010</v>
      </c>
      <c r="C750" t="str">
        <f>IF(OR(    'BS-9'!B228=0,   'BS-9'!B228 =""),"",   'BS-9'!C228)</f>
        <v xml:space="preserve">Connectivity Plan-കണക്ടിവിടി പ്ലാന്‍ </v>
      </c>
      <c r="D750">
        <f>IF(OR(    'BS-9'!B228=0,   'BS-9'!B228 =""),"",   'BS-9'!D228)</f>
        <v>0</v>
      </c>
      <c r="E750">
        <f>IF(OR(    'BS-9'!B228=0,   'BS-9'!B228 =""),"",   'BS-9'!E228)</f>
        <v>0</v>
      </c>
      <c r="F750">
        <f>IF(OR(    'BS-9'!B228=0,   'BS-9'!B228 =""),"",   'BS-9'!F228)</f>
        <v>0</v>
      </c>
      <c r="G750">
        <f>IF(B750="","No Number",IF(ISNUMBER(VALUE(MID(B750,5,2))),IF(LEN(B750)=3,"Total",IF(OR(LEFT(B750,3)="340",LEFT(B750,3)="350",ISNUMBER(F750)),IF(SUM(D750:F750)=0,0,"Data"),"No Number")),"Head"))</f>
        <v>0</v>
      </c>
    </row>
    <row r="751">
      <c r="B751">
        <f>IF(OR(    'BS-9'!B229=0,   'BS-9'!B229 =""),"",   'BS-9'!B229)</f>
        <v>2522011</v>
      </c>
      <c r="C751" t="str">
        <f>IF(OR(    'BS-9'!B229=0,   'BS-9'!B229 =""),"",   'BS-9'!C229)</f>
        <v xml:space="preserve">PMGSY-പീ.എം.ജീ. എസ് വൈ </v>
      </c>
      <c r="D751">
        <f>IF(OR(    'BS-9'!B229=0,   'BS-9'!B229 =""),"",   'BS-9'!D229)</f>
        <v>0</v>
      </c>
      <c r="E751">
        <f>IF(OR(    'BS-9'!B229=0,   'BS-9'!B229 =""),"",   'BS-9'!E229)</f>
        <v>0</v>
      </c>
      <c r="F751">
        <f>IF(OR(    'BS-9'!B229=0,   'BS-9'!B229 =""),"",   'BS-9'!F229)</f>
        <v>0</v>
      </c>
      <c r="G751">
        <f>IF(B751="","No Number",IF(ISNUMBER(VALUE(MID(B751,5,2))),IF(LEN(B751)=3,"Total",IF(OR(LEFT(B751,3)="340",LEFT(B751,3)="350",ISNUMBER(F751)),IF(SUM(D751:F751)=0,0,"Data"),"No Number")),"Head"))</f>
        <v>0</v>
      </c>
    </row>
    <row r="752">
      <c r="B752">
        <f>IF(OR(    'BS-9'!B230=0,   'BS-9'!B230 =""),"",   'BS-9'!B230)</f>
        <v>2522012</v>
      </c>
      <c r="C752" t="str">
        <f>IF(OR(    'BS-9'!B230=0,   'BS-9'!B230 =""),"",   'BS-9'!C230)</f>
        <v xml:space="preserve">Other Programs in Infrastructure Sector-പശ്ചാത്തല മേഖലയിലെ മറ്റ് പ്രവര്‍ത്തനങ്ങള്‍ </v>
      </c>
      <c r="D752">
        <f>IF(OR(    'BS-9'!B230=0,   'BS-9'!B230 =""),"",   'BS-9'!D230)</f>
        <v>0</v>
      </c>
      <c r="E752">
        <f>IF(OR(    'BS-9'!B230=0,   'BS-9'!B230 =""),"",   'BS-9'!E230)</f>
        <v>0</v>
      </c>
      <c r="F752">
        <f>IF(OR(    'BS-9'!B230=0,   'BS-9'!B230 =""),"",   'BS-9'!F230)</f>
        <v>0</v>
      </c>
      <c r="G752">
        <f>IF(B752="","No Number",IF(ISNUMBER(VALUE(MID(B752,5,2))),IF(LEN(B752)=3,"Total",IF(OR(LEFT(B752,3)="340",LEFT(B752,3)="350",ISNUMBER(F752)),IF(SUM(D752:F752)=0,0,"Data"),"No Number")),"Head"))</f>
        <v>0</v>
      </c>
    </row>
    <row r="753">
      <c r="B753">
        <f>IF(OR(    'BS-9'!B231=0,   'BS-9'!B231 =""),"",   'BS-9'!B231)</f>
        <v>2522013</v>
      </c>
      <c r="C753" t="str">
        <f>IF(OR(    'BS-9'!B231=0,   'BS-9'!B231 =""),"",   'BS-9'!C231)</f>
        <v xml:space="preserve">Causeways-ചാപ്പാത്തുകള്‍ </v>
      </c>
      <c r="D753">
        <f>IF(OR(    'BS-9'!B231=0,   'BS-9'!B231 =""),"",   'BS-9'!D231)</f>
        <v>0</v>
      </c>
      <c r="E753">
        <f>IF(OR(    'BS-9'!B231=0,   'BS-9'!B231 =""),"",   'BS-9'!E231)</f>
        <v>0</v>
      </c>
      <c r="F753">
        <f>IF(OR(    'BS-9'!B231=0,   'BS-9'!B231 =""),"",   'BS-9'!F231)</f>
        <v>0</v>
      </c>
      <c r="G753">
        <f>IF(B753="","No Number",IF(ISNUMBER(VALUE(MID(B753,5,2))),IF(LEN(B753)=3,"Total",IF(OR(LEFT(B753,3)="340",LEFT(B753,3)="350",ISNUMBER(F753)),IF(SUM(D753:F753)=0,0,"Data"),"No Number")),"Head"))</f>
        <v>0</v>
      </c>
    </row>
    <row r="754">
      <c r="B754">
        <f>IF(OR(    'BS-9'!B232=0,   'BS-9'!B232 =""),"",   'BS-9'!B232)</f>
        <v>2522014</v>
      </c>
      <c r="C754" t="str">
        <f>IF(OR(    'BS-9'!B232=0,   'BS-9'!B232 =""),"",   'BS-9'!C232)</f>
        <v xml:space="preserve">Bus Stand-ബസ് സ്റ്റാന്റ്റ് </v>
      </c>
      <c r="D754">
        <f>IF(OR(    'BS-9'!B232=0,   'BS-9'!B232 =""),"",   'BS-9'!D232)</f>
        <v>0</v>
      </c>
      <c r="E754">
        <f>IF(OR(    'BS-9'!B232=0,   'BS-9'!B232 =""),"",   'BS-9'!E232)</f>
        <v>0</v>
      </c>
      <c r="F754">
        <f>IF(OR(    'BS-9'!B232=0,   'BS-9'!B232 =""),"",   'BS-9'!F232)</f>
        <v>0</v>
      </c>
      <c r="G754">
        <f>IF(B754="","No Number",IF(ISNUMBER(VALUE(MID(B754,5,2))),IF(LEN(B754)=3,"Total",IF(OR(LEFT(B754,3)="340",LEFT(B754,3)="350",ISNUMBER(F754)),IF(SUM(D754:F754)=0,0,"Data"),"No Number")),"Head"))</f>
        <v>0</v>
      </c>
    </row>
    <row r="755">
      <c r="B755">
        <f>IF(OR(    'BS-9'!B233=0,   'BS-9'!B233 =""),"",   'BS-9'!B233)</f>
        <v>2522015</v>
      </c>
      <c r="C755" t="str">
        <f>IF(OR(    'BS-9'!B233=0,   'BS-9'!B233 =""),"",   'BS-9'!C233)</f>
        <v xml:space="preserve">Water Transport-ജലഗതാഗതം </v>
      </c>
      <c r="D755">
        <f>IF(OR(    'BS-9'!B233=0,   'BS-9'!B233 =""),"",   'BS-9'!D233)</f>
        <v>0</v>
      </c>
      <c r="E755">
        <f>IF(OR(    'BS-9'!B233=0,   'BS-9'!B233 =""),"",   'BS-9'!E233)</f>
        <v>0</v>
      </c>
      <c r="F755">
        <f>IF(OR(    'BS-9'!B233=0,   'BS-9'!B233 =""),"",   'BS-9'!F233)</f>
        <v>0</v>
      </c>
      <c r="G755">
        <f>IF(B755="","No Number",IF(ISNUMBER(VALUE(MID(B755,5,2))),IF(LEN(B755)=3,"Total",IF(OR(LEFT(B755,3)="340",LEFT(B755,3)="350",ISNUMBER(F755)),IF(SUM(D755:F755)=0,0,"Data"),"No Number")),"Head"))</f>
        <v>0</v>
      </c>
    </row>
    <row r="756">
      <c r="B756">
        <f>IF(OR(    'BS-9'!B234=0,   'BS-9'!B234 =""),"",   'BS-9'!B234)</f>
        <v>2522016</v>
      </c>
      <c r="C756" t="str">
        <f>IF(OR(    'BS-9'!B234=0,   'BS-9'!B234 =""),"",   'BS-9'!C234)</f>
        <v xml:space="preserve">Transport Other Programmes-മറ്റ് ഗതാഗത പരിപാടികള്‍ </v>
      </c>
      <c r="D756">
        <f>IF(OR(    'BS-9'!B234=0,   'BS-9'!B234 =""),"",   'BS-9'!D234)</f>
        <v>0</v>
      </c>
      <c r="E756">
        <f>IF(OR(    'BS-9'!B234=0,   'BS-9'!B234 =""),"",   'BS-9'!E234)</f>
        <v>0</v>
      </c>
      <c r="F756">
        <f>IF(OR(    'BS-9'!B234=0,   'BS-9'!B234 =""),"",   'BS-9'!F234)</f>
        <v>0</v>
      </c>
      <c r="G756">
        <f>IF(B756="","No Number",IF(ISNUMBER(VALUE(MID(B756,5,2))),IF(LEN(B756)=3,"Total",IF(OR(LEFT(B756,3)="340",LEFT(B756,3)="350",ISNUMBER(F756)),IF(SUM(D756:F756)=0,0,"Data"),"No Number")),"Head"))</f>
        <v>0</v>
      </c>
    </row>
    <row r="757">
      <c r="B757">
        <f>IF(OR(    'BS-9'!B235=0,   'BS-9'!B235 =""),"",   'BS-9'!B235)</f>
        <v>2523001</v>
      </c>
      <c r="C757" t="str">
        <f>IF(OR(    'BS-9'!B235=0,   'BS-9'!B235 =""),"",   'BS-9'!C235)</f>
        <v>Public Buildings- പൊതു കെട്ടിടങ്ങള്‍</v>
      </c>
      <c r="D757">
        <f>IF(OR(    'BS-9'!B235=0,   'BS-9'!B235 =""),"",   'BS-9'!D235)</f>
        <v>61849</v>
      </c>
      <c r="E757">
        <f>IF(OR(    'BS-9'!B235=0,   'BS-9'!B235 =""),"",   'BS-9'!E235)</f>
        <v>0</v>
      </c>
      <c r="F757">
        <f>IF(OR(    'BS-9'!B235=0,   'BS-9'!B235 =""),"",   'BS-9'!F235)</f>
        <v>1800000</v>
      </c>
      <c r="G757" t="str">
        <f>IF(B757="","No Number",IF(ISNUMBER(VALUE(MID(B757,5,2))),IF(LEN(B757)=3,"Total",IF(OR(LEFT(B757,3)="340",LEFT(B757,3)="350",ISNUMBER(F757)),IF(SUM(D757:F757)=0,0,"Data"),"No Number")),"Head"))</f>
        <v>Data</v>
      </c>
    </row>
    <row r="758">
      <c r="B758">
        <f>IF(OR(    'BS-9'!B236=0,   'BS-9'!B236 =""),"",   'BS-9'!B236)</f>
        <v>2523002</v>
      </c>
      <c r="C758" t="str">
        <f>IF(OR(    'BS-9'!B236=0,   'BS-9'!B236 =""),"",   'BS-9'!C236)</f>
        <v>Public Buildings - Other Buildings-പൊതു കെട്ടിടങ്ങള്‍-മറ്റ് കെട്ടിടങ്ങള്‍</v>
      </c>
      <c r="D758">
        <f>IF(OR(    'BS-9'!B236=0,   'BS-9'!B236 =""),"",   'BS-9'!D236)</f>
        <v>0</v>
      </c>
      <c r="E758">
        <f>IF(OR(    'BS-9'!B236=0,   'BS-9'!B236 =""),"",   'BS-9'!E236)</f>
        <v>0</v>
      </c>
      <c r="F758">
        <f>IF(OR(    'BS-9'!B236=0,   'BS-9'!B236 =""),"",   'BS-9'!F236)</f>
        <v>0</v>
      </c>
      <c r="G758">
        <f>IF(B758="","No Number",IF(ISNUMBER(VALUE(MID(B758,5,2))),IF(LEN(B758)=3,"Total",IF(OR(LEFT(B758,3)="340",LEFT(B758,3)="350",ISNUMBER(F758)),IF(SUM(D758:F758)=0,0,"Data"),"No Number")),"Head"))</f>
        <v>0</v>
      </c>
    </row>
    <row r="759">
      <c r="B759">
        <f>IF(OR(    'BS-9'!B237=0,   'BS-9'!B237 =""),"",   'BS-9'!B237)</f>
        <v>2523101</v>
      </c>
      <c r="C759" t="str">
        <f>IF(OR(    'BS-9'!B237=0,   'BS-9'!B237 =""),"",   'BS-9'!C237)</f>
        <v xml:space="preserve">Other Constructions - Bund-മറ്റ് നിര്‍മിതികള്‍-ബണ്ട് </v>
      </c>
      <c r="D759">
        <f>IF(OR(    'BS-9'!B237=0,   'BS-9'!B237 =""),"",   'BS-9'!D237)</f>
        <v>0</v>
      </c>
      <c r="E759">
        <f>IF(OR(    'BS-9'!B237=0,   'BS-9'!B237 =""),"",   'BS-9'!E237)</f>
        <v>0</v>
      </c>
      <c r="F759">
        <f>IF(OR(    'BS-9'!B237=0,   'BS-9'!B237 =""),"",   'BS-9'!F237)</f>
        <v>0</v>
      </c>
      <c r="G759">
        <f>IF(B759="","No Number",IF(ISNUMBER(VALUE(MID(B759,5,2))),IF(LEN(B759)=3,"Total",IF(OR(LEFT(B759,3)="340",LEFT(B759,3)="350",ISNUMBER(F759)),IF(SUM(D759:F759)=0,0,"Data"),"No Number")),"Head"))</f>
        <v>0</v>
      </c>
    </row>
    <row r="760">
      <c r="B760">
        <f>IF(OR(    'BS-9'!B238=0,   'BS-9'!B238 =""),"",   'BS-9'!B238)</f>
        <v>2523102</v>
      </c>
      <c r="C760" t="str">
        <f>IF(OR(    'BS-9'!B238=0,   'BS-9'!B238 =""),"",   'BS-9'!C238)</f>
        <v>Other Constructions - Side Walls-മറ്റ് നിര്‍മിതികള്‍-പാര്‍ശ്വ ഭിത്തി</v>
      </c>
      <c r="D760">
        <f>IF(OR(    'BS-9'!B238=0,   'BS-9'!B238 =""),"",   'BS-9'!D238)</f>
        <v>0</v>
      </c>
      <c r="E760">
        <f>IF(OR(    'BS-9'!B238=0,   'BS-9'!B238 =""),"",   'BS-9'!E238)</f>
        <v>0</v>
      </c>
      <c r="F760">
        <f>IF(OR(    'BS-9'!B238=0,   'BS-9'!B238 =""),"",   'BS-9'!F238)</f>
        <v>0</v>
      </c>
      <c r="G760">
        <f>IF(B760="","No Number",IF(ISNUMBER(VALUE(MID(B760,5,2))),IF(LEN(B760)=3,"Total",IF(OR(LEFT(B760,3)="340",LEFT(B760,3)="350",ISNUMBER(F760)),IF(SUM(D760:F760)=0,0,"Data"),"No Number")),"Head"))</f>
        <v>0</v>
      </c>
    </row>
    <row r="761">
      <c r="B761">
        <f>IF(OR(    'BS-9'!B239=0,   'BS-9'!B239 =""),"",   'BS-9'!B239)</f>
        <v>2523103</v>
      </c>
      <c r="C761" t="str">
        <f>IF(OR(    'BS-9'!B239=0,   'BS-9'!B239 =""),"",   'BS-9'!C239)</f>
        <v xml:space="preserve">Other Constructions - Farm Road-മറ്റ് നിര്‍മിതികള്‍-ഫാം റോഡ്‌ </v>
      </c>
      <c r="D761">
        <f>IF(OR(    'BS-9'!B239=0,   'BS-9'!B239 =""),"",   'BS-9'!D239)</f>
        <v>0</v>
      </c>
      <c r="E761">
        <f>IF(OR(    'BS-9'!B239=0,   'BS-9'!B239 =""),"",   'BS-9'!E239)</f>
        <v>0</v>
      </c>
      <c r="F761">
        <f>IF(OR(    'BS-9'!B239=0,   'BS-9'!B239 =""),"",   'BS-9'!F239)</f>
        <v>0</v>
      </c>
      <c r="G761">
        <f>IF(B761="","No Number",IF(ISNUMBER(VALUE(MID(B761,5,2))),IF(LEN(B761)=3,"Total",IF(OR(LEFT(B761,3)="340",LEFT(B761,3)="350",ISNUMBER(F761)),IF(SUM(D761:F761)=0,0,"Data"),"No Number")),"Head"))</f>
        <v>0</v>
      </c>
    </row>
    <row r="762">
      <c r="B762">
        <f>IF(OR(    'BS-9'!B240=0,   'BS-9'!B240 =""),"",   'BS-9'!B240)</f>
        <v>2523104</v>
      </c>
      <c r="C762" t="str">
        <f>IF(OR(    'BS-9'!B240=0,   'BS-9'!B240 =""),"",   'BS-9'!C240)</f>
        <v xml:space="preserve">Other Constructions - Tractor Ramp-ട്രാക്ടര്‍ റാമ്പ് </v>
      </c>
      <c r="D762">
        <f>IF(OR(    'BS-9'!B240=0,   'BS-9'!B240 =""),"",   'BS-9'!D240)</f>
        <v>0</v>
      </c>
      <c r="E762">
        <f>IF(OR(    'BS-9'!B240=0,   'BS-9'!B240 =""),"",   'BS-9'!E240)</f>
        <v>0</v>
      </c>
      <c r="F762">
        <f>IF(OR(    'BS-9'!B240=0,   'BS-9'!B240 =""),"",   'BS-9'!F240)</f>
        <v>0</v>
      </c>
      <c r="G762">
        <f>IF(B762="","No Number",IF(ISNUMBER(VALUE(MID(B762,5,2))),IF(LEN(B762)=3,"Total",IF(OR(LEFT(B762,3)="340",LEFT(B762,3)="350",ISNUMBER(F762)),IF(SUM(D762:F762)=0,0,"Data"),"No Number")),"Head"))</f>
        <v>0</v>
      </c>
    </row>
    <row r="763">
      <c r="B763">
        <f>IF(OR(    'BS-9'!B241=0,   'BS-9'!B241 =""),"",   'BS-9'!B241)</f>
        <v>2523201</v>
      </c>
      <c r="C763" t="str">
        <f>IF(OR(    'BS-9'!B241=0,   'BS-9'!B241 =""),"",   'BS-9'!C241)</f>
        <v>Purchase of Vehicles-വാഹനങ്ങള്‍ വാങ്ങല്‍</v>
      </c>
      <c r="D763">
        <f>IF(OR(    'BS-9'!B241=0,   'BS-9'!B241 =""),"",   'BS-9'!D241)</f>
        <v>0</v>
      </c>
      <c r="E763">
        <f>IF(OR(    'BS-9'!B241=0,   'BS-9'!B241 =""),"",   'BS-9'!E241)</f>
        <v>0</v>
      </c>
      <c r="F763">
        <f>IF(OR(    'BS-9'!B241=0,   'BS-9'!B241 =""),"",   'BS-9'!F241)</f>
        <v>0</v>
      </c>
      <c r="G763">
        <f>IF(B763="","No Number",IF(ISNUMBER(VALUE(MID(B763,5,2))),IF(LEN(B763)=3,"Total",IF(OR(LEFT(B763,3)="340",LEFT(B763,3)="350",ISNUMBER(F763)),IF(SUM(D763:F763)=0,0,"Data"),"No Number")),"Head"))</f>
        <v>0</v>
      </c>
    </row>
    <row r="764">
      <c r="B764" t="str">
        <f>IF(OR(    'BS-9'!B242=0,   'BS-9'!B242 =""),"",   'BS-9'!B242)</f>
        <v/>
      </c>
      <c r="C764" t="str">
        <f>IF(OR(    'BS-9'!B242=0,   'BS-9'!B242 =""),"",   'BS-9'!C242)</f>
        <v/>
      </c>
      <c r="D764" t="str">
        <f>IF(OR(    'BS-9'!B242=0,   'BS-9'!B242 =""),"",   'BS-9'!D242)</f>
        <v/>
      </c>
      <c r="E764" t="str">
        <f>IF(OR(    'BS-9'!B242=0,   'BS-9'!B242 =""),"",   'BS-9'!E242)</f>
        <v/>
      </c>
      <c r="F764" t="str">
        <f>IF(OR(    'BS-9'!B242=0,   'BS-9'!B242 =""),"",   'BS-9'!F242)</f>
        <v/>
      </c>
      <c r="G764" t="str">
        <f>IF(B764="","No Number",IF(ISNUMBER(VALUE(MID(B764,5,2))),IF(LEN(B764)=3,"Total",IF(OR(LEFT(B764,3)="340",LEFT(B764,3)="350",ISNUMBER(F764)),IF(SUM(D764:F764)=0,0,"Data"),"No Number")),"Head"))</f>
        <v>No Number</v>
      </c>
    </row>
    <row r="765">
      <c r="B765" t="str">
        <f>IF(OR(    'BS-9'!B243=0,   'BS-9'!B243 =""),"",   'BS-9'!B243)</f>
        <v/>
      </c>
      <c r="C765" t="str">
        <f>IF(OR(    'BS-9'!B243=0,   'BS-9'!B243 =""),"",   'BS-9'!C243)</f>
        <v/>
      </c>
      <c r="D765" t="str">
        <f>IF(OR(    'BS-9'!B243=0,   'BS-9'!B243 =""),"",   'BS-9'!D243)</f>
        <v/>
      </c>
      <c r="E765" t="str">
        <f>IF(OR(    'BS-9'!B243=0,   'BS-9'!B243 =""),"",   'BS-9'!E243)</f>
        <v/>
      </c>
      <c r="F765" t="str">
        <f>IF(OR(    'BS-9'!B243=0,   'BS-9'!B243 =""),"",   'BS-9'!F243)</f>
        <v/>
      </c>
      <c r="G765" t="str">
        <f>IF(B765="","No Number",IF(ISNUMBER(VALUE(MID(B765,5,2))),IF(LEN(B765)=3,"Total",IF(OR(LEFT(B765,3)="340",LEFT(B765,3)="350",ISNUMBER(F765)),IF(SUM(D765:F765)=0,0,"Data"),"No Number")),"Head"))</f>
        <v>No Number</v>
      </c>
    </row>
    <row r="766">
      <c r="B766" t="str">
        <f>IF(OR(    'BS-9'!B244=0,   'BS-9'!B244 =""),"",   'BS-9'!B244)</f>
        <v/>
      </c>
      <c r="C766" t="str">
        <f>IF(OR(    'BS-9'!B244=0,   'BS-9'!B244 =""),"",   'BS-9'!C244)</f>
        <v/>
      </c>
      <c r="D766" t="str">
        <f>IF(OR(    'BS-9'!B244=0,   'BS-9'!B244 =""),"",   'BS-9'!D244)</f>
        <v/>
      </c>
      <c r="E766" t="str">
        <f>IF(OR(    'BS-9'!B244=0,   'BS-9'!B244 =""),"",   'BS-9'!E244)</f>
        <v/>
      </c>
      <c r="F766" t="str">
        <f>IF(OR(    'BS-9'!B244=0,   'BS-9'!B244 =""),"",   'BS-9'!F244)</f>
        <v/>
      </c>
      <c r="G766" t="str">
        <f>IF(B766="","No Number",IF(ISNUMBER(VALUE(MID(B766,5,2))),IF(LEN(B766)=3,"Total",IF(OR(LEFT(B766,3)="340",LEFT(B766,3)="350",ISNUMBER(F766)),IF(SUM(D766:F766)=0,0,"Data"),"No Number")),"Head"))</f>
        <v>No Number</v>
      </c>
    </row>
    <row r="767">
      <c r="B767" t="str">
        <f>IF(OR(    'BS-9'!B245=0,   'BS-9'!B245 =""),"",   'BS-9'!B245)</f>
        <v/>
      </c>
      <c r="C767" t="str">
        <f>IF(OR(    'BS-9'!B245=0,   'BS-9'!B245 =""),"",   'BS-9'!C245)</f>
        <v/>
      </c>
      <c r="D767" t="str">
        <f>IF(OR(    'BS-9'!B245=0,   'BS-9'!B245 =""),"",   'BS-9'!D245)</f>
        <v/>
      </c>
      <c r="E767" t="str">
        <f>IF(OR(    'BS-9'!B245=0,   'BS-9'!B245 =""),"",   'BS-9'!E245)</f>
        <v/>
      </c>
      <c r="F767" t="str">
        <f>IF(OR(    'BS-9'!B245=0,   'BS-9'!B245 =""),"",   'BS-9'!F245)</f>
        <v/>
      </c>
      <c r="G767" t="str">
        <f>IF(B767="","No Number",IF(ISNUMBER(VALUE(MID(B767,5,2))),IF(LEN(B767)=3,"Total",IF(OR(LEFT(B767,3)="340",LEFT(B767,3)="350",ISNUMBER(F767)),IF(SUM(D767:F767)=0,0,"Data"),"No Number")),"Head"))</f>
        <v>No Number</v>
      </c>
    </row>
    <row r="768">
      <c r="B768" t="str">
        <f>IF(OR(    'BS-9'!B246=0,   'BS-9'!B246 =""),"",   'BS-9'!B246)</f>
        <v/>
      </c>
      <c r="C768" t="str">
        <f>IF(OR(    'BS-9'!B246=0,   'BS-9'!B246 =""),"",   'BS-9'!C246)</f>
        <v/>
      </c>
      <c r="D768" t="str">
        <f>IF(OR(    'BS-9'!B246=0,   'BS-9'!B246 =""),"",   'BS-9'!D246)</f>
        <v/>
      </c>
      <c r="E768" t="str">
        <f>IF(OR(    'BS-9'!B246=0,   'BS-9'!B246 =""),"",   'BS-9'!E246)</f>
        <v/>
      </c>
      <c r="F768" t="str">
        <f>IF(OR(    'BS-9'!B246=0,   'BS-9'!B246 =""),"",   'BS-9'!F246)</f>
        <v/>
      </c>
      <c r="G768" t="str">
        <f>IF(B768="","No Number",IF(ISNUMBER(VALUE(MID(B768,5,2))),IF(LEN(B768)=3,"Total",IF(OR(LEFT(B768,3)="340",LEFT(B768,3)="350",ISNUMBER(F768)),IF(SUM(D768:F768)=0,0,"Data"),"No Number")),"Head"))</f>
        <v>No Number</v>
      </c>
    </row>
    <row r="769">
      <c r="B769" t="str">
        <f>IF(OR(    'BS-9'!B247=0,   'BS-9'!B247 =""),"",   'BS-9'!B247)</f>
        <v/>
      </c>
      <c r="C769" t="str">
        <f>IF(OR(    'BS-9'!B247=0,   'BS-9'!B247 =""),"",   'BS-9'!C247)</f>
        <v/>
      </c>
      <c r="D769" t="str">
        <f>IF(OR(    'BS-9'!B247=0,   'BS-9'!B247 =""),"",   'BS-9'!D247)</f>
        <v/>
      </c>
      <c r="E769" t="str">
        <f>IF(OR(    'BS-9'!B247=0,   'BS-9'!B247 =""),"",   'BS-9'!E247)</f>
        <v/>
      </c>
      <c r="F769" t="str">
        <f>IF(OR(    'BS-9'!B247=0,   'BS-9'!B247 =""),"",   'BS-9'!F247)</f>
        <v/>
      </c>
      <c r="G769" t="str">
        <f>IF(B769="","No Number",IF(ISNUMBER(VALUE(MID(B769,5,2))),IF(LEN(B769)=3,"Total",IF(OR(LEFT(B769,3)="340",LEFT(B769,3)="350",ISNUMBER(F769)),IF(SUM(D769:F769)=0,0,"Data"),"No Number")),"Head"))</f>
        <v>No Number</v>
      </c>
    </row>
    <row r="770">
      <c r="B770" t="str">
        <f>IF(OR(    'BS-9'!B248=0,   'BS-9'!B248 =""),"",   'BS-9'!B248)</f>
        <v/>
      </c>
      <c r="C770" t="str">
        <f>IF(OR(    'BS-9'!B248=0,   'BS-9'!B248 =""),"",   'BS-9'!C248)</f>
        <v/>
      </c>
      <c r="D770" t="str">
        <f>IF(OR(    'BS-9'!B248=0,   'BS-9'!B248 =""),"",   'BS-9'!D248)</f>
        <v/>
      </c>
      <c r="E770" t="str">
        <f>IF(OR(    'BS-9'!B248=0,   'BS-9'!B248 =""),"",   'BS-9'!E248)</f>
        <v/>
      </c>
      <c r="F770" t="str">
        <f>IF(OR(    'BS-9'!B248=0,   'BS-9'!B248 =""),"",   'BS-9'!F248)</f>
        <v/>
      </c>
      <c r="G770" t="str">
        <f>IF(B770="","No Number",IF(ISNUMBER(VALUE(MID(B770,5,2))),IF(LEN(B770)=3,"Total",IF(OR(LEFT(B770,3)="340",LEFT(B770,3)="350",ISNUMBER(F770)),IF(SUM(D770:F770)=0,0,"Data"),"No Number")),"Head"))</f>
        <v>No Number</v>
      </c>
    </row>
    <row r="771">
      <c r="B771">
        <f>IF(OR(    'BS-9'!B249=0,   'BS-9'!B249 =""),"",   'BS-9'!B249)</f>
        <v>252</v>
      </c>
      <c r="C771" t="str">
        <f>IF(OR(    'BS-9'!B249=0,   'BS-9'!B249 =""),"",   'BS-9'!C249)</f>
        <v>Total-Decentralised Plan Programme - Infrastructure Sector</v>
      </c>
      <c r="D771">
        <f>SUBTOTAL(9,D734:D770)</f>
        <v>5812272</v>
      </c>
      <c r="E771">
        <f>SUBTOTAL(9,E734:E770)</f>
        <v>16443583</v>
      </c>
      <c r="F771">
        <f>SUBTOTAL(9,F734:F770)</f>
        <v>27300000</v>
      </c>
      <c r="G771" t="str">
        <f>IF(B771="","No Number",IF(ISNUMBER(VALUE(MID(B771,5,2))),IF(LEN(B771)=3,"Total",IF(OR(LEFT(B771,3)="340",LEFT(B771,3)="350",ISNUMBER(F771)),IF(SUM(D771:F771)=0,0,"Data"),"No Number")),"Head"))</f>
        <v>Head</v>
      </c>
    </row>
    <row r="772" xml:space="preserve">
      <c r="B772" t="str">
        <v>BS-9 PARTICULARS</v>
      </c>
      <c r="D772" t="str">
        <f>D32</f>
        <v>Actuals for the year 2023-2024(യഥാര്‍ത്ഥ കണക്ക് 2023-2024)</v>
      </c>
      <c r="E772" t="str">
        <f>E32</f>
        <v>Budget  for the  year (including all revisions) 2024-2025  (പരിഷ്കരിച്ച ബജറ്റ്  2024-2025)</v>
      </c>
      <c r="F772" t="str" xml:space="preserve">
        <f>F32</f>
        <v xml:space="preserve">Budget for the Year2025-2026
 (ബജറ്റ്-2025-2026)</v>
      </c>
      <c r="G772" t="str">
        <f>IF(B772="","No Number",IF(ISNUMBER(VALUE(MID(B772,5,2))),IF(LEN(B772)=3,"Total",IF(OR(LEFT(B772,3)="340",LEFT(B772,3)="350",ISNUMBER(F772)),IF(SUM(D772:F772)=0,0,"Data"),"No Number")),"Head"))</f>
        <v>Head</v>
      </c>
    </row>
    <row r="773">
      <c r="B773" t="str">
        <f>'BS-9'!B250</f>
        <v>253 - Projects not included in Sector Division</v>
      </c>
      <c r="G773" t="str">
        <f>IF(B773="","No Number",IF(ISNUMBER(VALUE(MID(B773,5,2))),IF(LEN(B773)=3,"Total",IF(OR(LEFT(B773,3)="340",LEFT(B773,3)="350",ISNUMBER(F773)),IF(SUM(D773:F773)=0,0,"Data"),"No Number")),"Head"))</f>
        <v>Head</v>
      </c>
    </row>
    <row r="774">
      <c r="B774">
        <f>IF(OR(    'BS-9'!B251=0,   'BS-9'!B251 =""),"",   'BS-9'!B251)</f>
        <v>2531001</v>
      </c>
      <c r="C774" t="str">
        <f>IF(OR(    'BS-9'!B251=0,   'BS-9'!B251 =""),"",   'BS-9'!C251)</f>
        <v xml:space="preserve">Drinking Water related Projects-കുടിവെള്ളം-അനുബന്ധ പ്രൊജെക്ടുകള്‍ </v>
      </c>
      <c r="D774">
        <f>IF(OR(    'BS-9'!B251=0,   'BS-9'!B251 =""),"",   'BS-9'!D251)</f>
        <v>0</v>
      </c>
      <c r="E774">
        <f>IF(OR(    'BS-9'!B251=0,   'BS-9'!B251 =""),"",   'BS-9'!E251)</f>
        <v>0</v>
      </c>
      <c r="F774">
        <f>IF(OR(    'BS-9'!B251=0,   'BS-9'!B251 =""),"",   'BS-9'!F251)</f>
        <v>0</v>
      </c>
      <c r="G774">
        <f>IF(B774="","No Number",IF(ISNUMBER(VALUE(MID(B774,5,2))),IF(LEN(B774)=3,"Total",IF(OR(LEFT(B774,3)="340",LEFT(B774,3)="350",ISNUMBER(F774)),IF(SUM(D774:F774)=0,0,"Data"),"No Number")),"Head"))</f>
        <v>0</v>
      </c>
    </row>
    <row r="775">
      <c r="B775">
        <f>IF(OR(    'BS-9'!B252=0,   'BS-9'!B252 =""),"",   'BS-9'!B252)</f>
        <v>2531002</v>
      </c>
      <c r="C775" t="str">
        <f>IF(OR(    'BS-9'!B252=0,   'BS-9'!B252 =""),"",   'BS-9'!C252)</f>
        <v xml:space="preserve">Projects related to KSUDP-കെ.എസ്.യു.ഡി.പി. പ്രോജക്ടുകള്‍ </v>
      </c>
      <c r="D775">
        <f>IF(OR(    'BS-9'!B252=0,   'BS-9'!B252 =""),"",   'BS-9'!D252)</f>
        <v>0</v>
      </c>
      <c r="E775">
        <f>IF(OR(    'BS-9'!B252=0,   'BS-9'!B252 =""),"",   'BS-9'!E252)</f>
        <v>0</v>
      </c>
      <c r="F775">
        <f>IF(OR(    'BS-9'!B252=0,   'BS-9'!B252 =""),"",   'BS-9'!F252)</f>
        <v>0</v>
      </c>
      <c r="G775">
        <f>IF(B775="","No Number",IF(ISNUMBER(VALUE(MID(B775,5,2))),IF(LEN(B775)=3,"Total",IF(OR(LEFT(B775,3)="340",LEFT(B775,3)="350",ISNUMBER(F775)),IF(SUM(D775:F775)=0,0,"Data"),"No Number")),"Head"))</f>
        <v>0</v>
      </c>
    </row>
    <row r="776">
      <c r="B776">
        <f>IF(OR(    'BS-9'!B253=0,   'BS-9'!B253 =""),"",   'BS-9'!B253)</f>
        <v>2531003</v>
      </c>
      <c r="C776" t="str">
        <f>IF(OR(    'BS-9'!B253=0,   'BS-9'!B253 =""),"",   'BS-9'!C253)</f>
        <v xml:space="preserve">Akshaya Project  -അക്ഷയ പ്രോജക്റ്റ് </v>
      </c>
      <c r="D776">
        <f>IF(OR(    'BS-9'!B253=0,   'BS-9'!B253 =""),"",   'BS-9'!D253)</f>
        <v>0</v>
      </c>
      <c r="E776">
        <f>IF(OR(    'BS-9'!B253=0,   'BS-9'!B253 =""),"",   'BS-9'!E253)</f>
        <v>0</v>
      </c>
      <c r="F776">
        <f>IF(OR(    'BS-9'!B253=0,   'BS-9'!B253 =""),"",   'BS-9'!F253)</f>
        <v>0</v>
      </c>
      <c r="G776">
        <f>IF(B776="","No Number",IF(ISNUMBER(VALUE(MID(B776,5,2))),IF(LEN(B776)=3,"Total",IF(OR(LEFT(B776,3)="340",LEFT(B776,3)="350",ISNUMBER(F776)),IF(SUM(D776:F776)=0,0,"Data"),"No Number")),"Head"))</f>
        <v>0</v>
      </c>
    </row>
    <row r="777">
      <c r="B777">
        <f>IF(OR(    'BS-9'!B254=0,   'BS-9'!B254 =""),"",   'BS-9'!B254)</f>
        <v>2531004</v>
      </c>
      <c r="C777" t="str">
        <f>IF(OR(    'BS-9'!B254=0,   'BS-9'!B254 =""),"",   'BS-9'!C254)</f>
        <v xml:space="preserve">Supplementary Nutritional Programs through Anganawadies-അംഗനവാടി അനുപൂരക പോഷക ആഹാര പരിപാടി </v>
      </c>
      <c r="D777">
        <f>IF(OR(    'BS-9'!B254=0,   'BS-9'!B254 =""),"",   'BS-9'!D254)</f>
        <v>0</v>
      </c>
      <c r="E777">
        <f>IF(OR(    'BS-9'!B254=0,   'BS-9'!B254 =""),"",   'BS-9'!E254)</f>
        <v>0</v>
      </c>
      <c r="F777">
        <f>IF(OR(    'BS-9'!B254=0,   'BS-9'!B254 =""),"",   'BS-9'!F254)</f>
        <v>0</v>
      </c>
      <c r="G777">
        <f>IF(B777="","No Number",IF(ISNUMBER(VALUE(MID(B777,5,2))),IF(LEN(B777)=3,"Total",IF(OR(LEFT(B777,3)="340",LEFT(B777,3)="350",ISNUMBER(F777)),IF(SUM(D777:F777)=0,0,"Data"),"No Number")),"Head"))</f>
        <v>0</v>
      </c>
    </row>
    <row r="778">
      <c r="B778">
        <f>IF(OR(    'BS-9'!B255=0,   'BS-9'!B255 =""),"",   'BS-9'!B255)</f>
        <v>2531005</v>
      </c>
      <c r="C778" t="str">
        <f>IF(OR(    'BS-9'!B255=0,   'BS-9'!B255 =""),"",   'BS-9'!C255)</f>
        <v xml:space="preserve">Solid Waste Management Programs under Total Sanitation Campaign-സമ്പൂര്‍ണ ശുചിത്വ പരിപാടിയുടെ ഭാഗമായുള്ള  ഖരംമാളിന്യ പരിപാടി </v>
      </c>
      <c r="D778">
        <f>IF(OR(    'BS-9'!B255=0,   'BS-9'!B255 =""),"",   'BS-9'!D255)</f>
        <v>0</v>
      </c>
      <c r="E778">
        <f>IF(OR(    'BS-9'!B255=0,   'BS-9'!B255 =""),"",   'BS-9'!E255)</f>
        <v>0</v>
      </c>
      <c r="F778">
        <f>IF(OR(    'BS-9'!B255=0,   'BS-9'!B255 =""),"",   'BS-9'!F255)</f>
        <v>0</v>
      </c>
      <c r="G778">
        <f>IF(B778="","No Number",IF(ISNUMBER(VALUE(MID(B778,5,2))),IF(LEN(B778)=3,"Total",IF(OR(LEFT(B778,3)="340",LEFT(B778,3)="350",ISNUMBER(F778)),IF(SUM(D778:F778)=0,0,"Data"),"No Number")),"Head"))</f>
        <v>0</v>
      </c>
    </row>
    <row r="779">
      <c r="B779">
        <f>IF(OR(    'BS-9'!B256=0,   'BS-9'!B256 =""),"",   'BS-9'!B256)</f>
        <v>2531006</v>
      </c>
      <c r="C779" t="str">
        <f>IF(OR(    'BS-9'!B256=0,   'BS-9'!B256 =""),"",   'BS-9'!C256)</f>
        <v>Asraya Projects for Rehabilitation of Destitute-ആശ്രയ പദ്ധതി</v>
      </c>
      <c r="D779">
        <f>IF(OR(    'BS-9'!B256=0,   'BS-9'!B256 =""),"",   'BS-9'!D256)</f>
        <v>0</v>
      </c>
      <c r="E779">
        <f>IF(OR(    'BS-9'!B256=0,   'BS-9'!B256 =""),"",   'BS-9'!E256)</f>
        <v>0</v>
      </c>
      <c r="F779">
        <f>IF(OR(    'BS-9'!B256=0,   'BS-9'!B256 =""),"",   'BS-9'!F256)</f>
        <v>0</v>
      </c>
      <c r="G779">
        <f>IF(B779="","No Number",IF(ISNUMBER(VALUE(MID(B779,5,2))),IF(LEN(B779)=3,"Total",IF(OR(LEFT(B779,3)="340",LEFT(B779,3)="350",ISNUMBER(F779)),IF(SUM(D779:F779)=0,0,"Data"),"No Number")),"Head"))</f>
        <v>0</v>
      </c>
    </row>
    <row r="780">
      <c r="B780">
        <f>IF(OR(    'BS-9'!B257=0,   'BS-9'!B257 =""),"",   'BS-9'!B257)</f>
        <v>2531007</v>
      </c>
      <c r="C780" t="str">
        <f>IF(OR(    'BS-9'!B257=0,   'BS-9'!B257 =""),"",   'BS-9'!C257)</f>
        <v>Integrated Five Year Programs-സംയോജിത പഞ്ചവല്‍സര പരിപാടി</v>
      </c>
      <c r="D780">
        <f>IF(OR(    'BS-9'!B257=0,   'BS-9'!B257 =""),"",   'BS-9'!D257)</f>
        <v>0</v>
      </c>
      <c r="E780">
        <f>IF(OR(    'BS-9'!B257=0,   'BS-9'!B257 =""),"",   'BS-9'!E257)</f>
        <v>0</v>
      </c>
      <c r="F780">
        <f>IF(OR(    'BS-9'!B257=0,   'BS-9'!B257 =""),"",   'BS-9'!F257)</f>
        <v>0</v>
      </c>
      <c r="G780">
        <f>IF(B780="","No Number",IF(ISNUMBER(VALUE(MID(B780,5,2))),IF(LEN(B780)=3,"Total",IF(OR(LEFT(B780,3)="340",LEFT(B780,3)="350",ISNUMBER(F780)),IF(SUM(D780:F780)=0,0,"Data"),"No Number")),"Head"))</f>
        <v>0</v>
      </c>
    </row>
    <row r="781">
      <c r="B781">
        <f>IF(OR(    'BS-9'!B258=0,   'BS-9'!B258 =""),"",   'BS-9'!B258)</f>
        <v>2531008</v>
      </c>
      <c r="C781" t="str">
        <f>IF(OR(    'BS-9'!B258=0,   'BS-9'!B258 =""),"",   'BS-9'!C258)</f>
        <v>EMS Total Housing Scheme-ഈഎംസ്  സമ്പൂര്‍ണ ഭവന  പദ്ധതി</v>
      </c>
      <c r="D781">
        <f>IF(OR(    'BS-9'!B258=0,   'BS-9'!B258 =""),"",   'BS-9'!D258)</f>
        <v>0</v>
      </c>
      <c r="E781">
        <f>IF(OR(    'BS-9'!B258=0,   'BS-9'!B258 =""),"",   'BS-9'!E258)</f>
        <v>0</v>
      </c>
      <c r="F781">
        <f>IF(OR(    'BS-9'!B258=0,   'BS-9'!B258 =""),"",   'BS-9'!F258)</f>
        <v>0</v>
      </c>
      <c r="G781">
        <f>IF(B781="","No Number",IF(ISNUMBER(VALUE(MID(B781,5,2))),IF(LEN(B781)=3,"Total",IF(OR(LEFT(B781,3)="340",LEFT(B781,3)="350",ISNUMBER(F781)),IF(SUM(D781:F781)=0,0,"Data"),"No Number")),"Head"))</f>
        <v>0</v>
      </c>
    </row>
    <row r="782">
      <c r="B782">
        <f>IF(OR(    'BS-9'!B259=0,   'BS-9'!B259 =""),"",   'BS-9'!B259)</f>
        <v>2531009</v>
      </c>
      <c r="C782" t="str">
        <f>IF(OR(    'BS-9'!B259=0,   'BS-9'!B259 =""),"",   'BS-9'!C259)</f>
        <v xml:space="preserve">Computerisation of Grama Panchayats-പഞ്ചായത്തുകളുടെ കമ്പ്യൂട്ടര്‍വല്‍ക്കരണം </v>
      </c>
      <c r="D782">
        <f>IF(OR(    'BS-9'!B259=0,   'BS-9'!B259 =""),"",   'BS-9'!D259)</f>
        <v>0</v>
      </c>
      <c r="E782">
        <f>IF(OR(    'BS-9'!B259=0,   'BS-9'!B259 =""),"",   'BS-9'!E259)</f>
        <v>0</v>
      </c>
      <c r="F782">
        <f>IF(OR(    'BS-9'!B259=0,   'BS-9'!B259 =""),"",   'BS-9'!F259)</f>
        <v>0</v>
      </c>
      <c r="G782">
        <f>IF(B782="","No Number",IF(ISNUMBER(VALUE(MID(B782,5,2))),IF(LEN(B782)=3,"Total",IF(OR(LEFT(B782,3)="340",LEFT(B782,3)="350",ISNUMBER(F782)),IF(SUM(D782:F782)=0,0,"Data"),"No Number")),"Head"))</f>
        <v>0</v>
      </c>
    </row>
    <row r="783">
      <c r="B783">
        <f>IF(OR(    'BS-9'!B260=0,   'BS-9'!B260 =""),"",   'BS-9'!B260)</f>
        <v>2531010</v>
      </c>
      <c r="C783" t="str">
        <f>IF(OR(    'BS-9'!B260=0,   'BS-9'!B260 =""),"",   'BS-9'!C260)</f>
        <v>Development Fund for SGRY, RIDF Projects - SGRY, RIDF Project കള്‍ക്കുള്ള വികസന ഫണ്ട്</v>
      </c>
      <c r="D783">
        <f>IF(OR(    'BS-9'!B260=0,   'BS-9'!B260 =""),"",   'BS-9'!D260)</f>
        <v>0</v>
      </c>
      <c r="E783">
        <f>IF(OR(    'BS-9'!B260=0,   'BS-9'!B260 =""),"",   'BS-9'!E260)</f>
        <v>0</v>
      </c>
      <c r="F783">
        <f>IF(OR(    'BS-9'!B260=0,   'BS-9'!B260 =""),"",   'BS-9'!F260)</f>
        <v>0</v>
      </c>
      <c r="G783">
        <f>IF(B783="","No Number",IF(ISNUMBER(VALUE(MID(B783,5,2))),IF(LEN(B783)=3,"Total",IF(OR(LEFT(B783,3)="340",LEFT(B783,3)="350",ISNUMBER(F783)),IF(SUM(D783:F783)=0,0,"Data"),"No Number")),"Head"))</f>
        <v>0</v>
      </c>
    </row>
    <row r="784">
      <c r="B784">
        <f>IF(OR(    'BS-9'!B261=0,   'BS-9'!B261 =""),"",   'BS-9'!B261)</f>
        <v>2531011</v>
      </c>
      <c r="C784" t="str">
        <f>IF(OR(    'BS-9'!B261=0,   'BS-9'!B261 =""),"",   'BS-9'!C261)</f>
        <v xml:space="preserve">Contribution towards SSA - എസ്.എസ്.എ. പദ്ധതിക്കുള്ള വിഹിതം </v>
      </c>
      <c r="D784">
        <f>IF(OR(    'BS-9'!B261=0,   'BS-9'!B261 =""),"",   'BS-9'!D261)</f>
        <v>0</v>
      </c>
      <c r="E784">
        <f>IF(OR(    'BS-9'!B261=0,   'BS-9'!B261 =""),"",   'BS-9'!E261)</f>
        <v>0</v>
      </c>
      <c r="F784">
        <f>IF(OR(    'BS-9'!B261=0,   'BS-9'!B261 =""),"",   'BS-9'!F261)</f>
        <v>0</v>
      </c>
      <c r="G784">
        <f>IF(B784="","No Number",IF(ISNUMBER(VALUE(MID(B784,5,2))),IF(LEN(B784)=3,"Total",IF(OR(LEFT(B784,3)="340",LEFT(B784,3)="350",ISNUMBER(F784)),IF(SUM(D784:F784)=0,0,"Data"),"No Number")),"Head"))</f>
        <v>0</v>
      </c>
    </row>
    <row r="785">
      <c r="B785">
        <f>IF(OR(    'BS-9'!B262=0,   'BS-9'!B262 =""),"",   'BS-9'!B262)</f>
        <v>2531012</v>
      </c>
      <c r="C785" t="str">
        <f>IF(OR(    'BS-9'!B262=0,   'BS-9'!B262 =""),"",   'BS-9'!C262)</f>
        <v>Payments to IKM-ഐ.കെ.എംനുള്ള പണം നല്‍കല്‍</v>
      </c>
      <c r="D785">
        <f>IF(OR(    'BS-9'!B262=0,   'BS-9'!B262 =""),"",   'BS-9'!D262)</f>
        <v>1038073</v>
      </c>
      <c r="E785">
        <f>IF(OR(    'BS-9'!B262=0,   'BS-9'!B262 =""),"",   'BS-9'!E262)</f>
        <v>125000</v>
      </c>
      <c r="F785">
        <f>IF(OR(    'BS-9'!B262=0,   'BS-9'!B262 =""),"",   'BS-9'!F262)</f>
        <v>150000</v>
      </c>
      <c r="G785" t="str">
        <f>IF(B785="","No Number",IF(ISNUMBER(VALUE(MID(B785,5,2))),IF(LEN(B785)=3,"Total",IF(OR(LEFT(B785,3)="340",LEFT(B785,3)="350",ISNUMBER(F785)),IF(SUM(D785:F785)=0,0,"Data"),"No Number")),"Head"))</f>
        <v>Data</v>
      </c>
    </row>
    <row r="786">
      <c r="B786">
        <f>IF(OR(    'BS-9'!B263=0,   'BS-9'!B263 =""),"",   'BS-9'!B263)</f>
        <v>2531013</v>
      </c>
      <c r="C786" t="str">
        <f>IF(OR(    'BS-9'!B263=0,   'BS-9'!B263 =""),"",   'BS-9'!C263)</f>
        <v>Payments to KILA-കിലക്കുള്ള പണം നല്‍കല്‍</v>
      </c>
      <c r="D786">
        <f>IF(OR(    'BS-9'!B263=0,   'BS-9'!B263 =""),"",   'BS-9'!D263)</f>
        <v>0</v>
      </c>
      <c r="E786">
        <f>IF(OR(    'BS-9'!B263=0,   'BS-9'!B263 =""),"",   'BS-9'!E263)</f>
        <v>0</v>
      </c>
      <c r="F786">
        <f>IF(OR(    'BS-9'!B263=0,   'BS-9'!B263 =""),"",   'BS-9'!F263)</f>
        <v>0</v>
      </c>
      <c r="G786">
        <f>IF(B786="","No Number",IF(ISNUMBER(VALUE(MID(B786,5,2))),IF(LEN(B786)=3,"Total",IF(OR(LEFT(B786,3)="340",LEFT(B786,3)="350",ISNUMBER(F786)),IF(SUM(D786:F786)=0,0,"Data"),"No Number")),"Head"))</f>
        <v>0</v>
      </c>
    </row>
    <row r="787">
      <c r="B787">
        <f>IF(OR(    'BS-9'!B264=0,   'BS-9'!B264 =""),"",   'BS-9'!B264)</f>
        <v>2531014</v>
      </c>
      <c r="C787" t="str">
        <f>IF(OR(    'BS-9'!B264=0,   'BS-9'!B264 =""),"",   'BS-9'!C264)</f>
        <v>Payments to Drinking Water-കുടിവെള്ളത്തിനുള്ള  പണം നല്‍കല്‍</v>
      </c>
      <c r="D787">
        <f>IF(OR(    'BS-9'!B264=0,   'BS-9'!B264 =""),"",   'BS-9'!D264)</f>
        <v>0</v>
      </c>
      <c r="E787">
        <f>IF(OR(    'BS-9'!B264=0,   'BS-9'!B264 =""),"",   'BS-9'!E264)</f>
        <v>0</v>
      </c>
      <c r="F787">
        <f>IF(OR(    'BS-9'!B264=0,   'BS-9'!B264 =""),"",   'BS-9'!F264)</f>
        <v>0</v>
      </c>
      <c r="G787">
        <f>IF(B787="","No Number",IF(ISNUMBER(VALUE(MID(B787,5,2))),IF(LEN(B787)=3,"Total",IF(OR(LEFT(B787,3)="340",LEFT(B787,3)="350",ISNUMBER(F787)),IF(SUM(D787:F787)=0,0,"Data"),"No Number")),"Head"))</f>
        <v>0</v>
      </c>
    </row>
    <row r="788">
      <c r="B788" t="str">
        <f>IF(OR(    'BS-9'!B265=0,   'BS-9'!B265 =""),"",   'BS-9'!B265)</f>
        <v/>
      </c>
      <c r="C788" t="str">
        <f>IF(OR(    'BS-9'!B265=0,   'BS-9'!B265 =""),"",   'BS-9'!C265)</f>
        <v/>
      </c>
      <c r="D788" t="str">
        <f>IF(OR(    'BS-9'!B265=0,   'BS-9'!B265 =""),"",   'BS-9'!D265)</f>
        <v/>
      </c>
      <c r="E788" t="str">
        <f>IF(OR(    'BS-9'!B265=0,   'BS-9'!B265 =""),"",   'BS-9'!E265)</f>
        <v/>
      </c>
      <c r="F788" t="str">
        <f>IF(OR(    'BS-9'!B265=0,   'BS-9'!B265 =""),"",   'BS-9'!F265)</f>
        <v/>
      </c>
      <c r="G788" t="str">
        <f>IF(B788="","No Number",IF(ISNUMBER(VALUE(MID(B788,5,2))),IF(LEN(B788)=3,"Total",IF(OR(LEFT(B788,3)="340",LEFT(B788,3)="350",ISNUMBER(F788)),IF(SUM(D788:F788)=0,0,"Data"),"No Number")),"Head"))</f>
        <v>No Number</v>
      </c>
    </row>
    <row r="789">
      <c r="B789" t="str">
        <f>IF(OR(    'BS-9'!B266=0,   'BS-9'!B266 =""),"",   'BS-9'!B266)</f>
        <v/>
      </c>
      <c r="C789" t="str">
        <f>IF(OR(    'BS-9'!B266=0,   'BS-9'!B266 =""),"",   'BS-9'!C266)</f>
        <v/>
      </c>
      <c r="D789" t="str">
        <f>IF(OR(    'BS-9'!B266=0,   'BS-9'!B266 =""),"",   'BS-9'!D266)</f>
        <v/>
      </c>
      <c r="E789" t="str">
        <f>IF(OR(    'BS-9'!B266=0,   'BS-9'!B266 =""),"",   'BS-9'!E266)</f>
        <v/>
      </c>
      <c r="F789" t="str">
        <f>IF(OR(    'BS-9'!B266=0,   'BS-9'!B266 =""),"",   'BS-9'!F266)</f>
        <v/>
      </c>
      <c r="G789" t="str">
        <f>IF(B789="","No Number",IF(ISNUMBER(VALUE(MID(B789,5,2))),IF(LEN(B789)=3,"Total",IF(OR(LEFT(B789,3)="340",LEFT(B789,3)="350",ISNUMBER(F789)),IF(SUM(D789:F789)=0,0,"Data"),"No Number")),"Head"))</f>
        <v>No Number</v>
      </c>
    </row>
    <row r="790">
      <c r="B790" t="str">
        <f>IF(OR(    'BS-9'!B267=0,   'BS-9'!B267 =""),"",   'BS-9'!B267)</f>
        <v/>
      </c>
      <c r="C790" t="str">
        <f>IF(OR(    'BS-9'!B267=0,   'BS-9'!B267 =""),"",   'BS-9'!C267)</f>
        <v/>
      </c>
      <c r="D790" t="str">
        <f>IF(OR(    'BS-9'!B267=0,   'BS-9'!B267 =""),"",   'BS-9'!D267)</f>
        <v/>
      </c>
      <c r="E790" t="str">
        <f>IF(OR(    'BS-9'!B267=0,   'BS-9'!B267 =""),"",   'BS-9'!E267)</f>
        <v/>
      </c>
      <c r="F790" t="str">
        <f>IF(OR(    'BS-9'!B267=0,   'BS-9'!B267 =""),"",   'BS-9'!F267)</f>
        <v/>
      </c>
      <c r="G790" t="str">
        <f>IF(B790="","No Number",IF(ISNUMBER(VALUE(MID(B790,5,2))),IF(LEN(B790)=3,"Total",IF(OR(LEFT(B790,3)="340",LEFT(B790,3)="350",ISNUMBER(F790)),IF(SUM(D790:F790)=0,0,"Data"),"No Number")),"Head"))</f>
        <v>No Number</v>
      </c>
    </row>
    <row r="791">
      <c r="B791" t="str">
        <f>IF(OR(    'BS-9'!B268=0,   'BS-9'!B268 =""),"",   'BS-9'!B268)</f>
        <v/>
      </c>
      <c r="C791" t="str">
        <f>IF(OR(    'BS-9'!B268=0,   'BS-9'!B268 =""),"",   'BS-9'!C268)</f>
        <v/>
      </c>
      <c r="D791" t="str">
        <f>IF(OR(    'BS-9'!B268=0,   'BS-9'!B268 =""),"",   'BS-9'!D268)</f>
        <v/>
      </c>
      <c r="E791" t="str">
        <f>IF(OR(    'BS-9'!B268=0,   'BS-9'!B268 =""),"",   'BS-9'!E268)</f>
        <v/>
      </c>
      <c r="F791" t="str">
        <f>IF(OR(    'BS-9'!B268=0,   'BS-9'!B268 =""),"",   'BS-9'!F268)</f>
        <v/>
      </c>
      <c r="G791" t="str">
        <f>IF(B791="","No Number",IF(ISNUMBER(VALUE(MID(B791,5,2))),IF(LEN(B791)=3,"Total",IF(OR(LEFT(B791,3)="340",LEFT(B791,3)="350",ISNUMBER(F791)),IF(SUM(D791:F791)=0,0,"Data"),"No Number")),"Head"))</f>
        <v>No Number</v>
      </c>
    </row>
    <row r="792">
      <c r="B792">
        <f>IF(OR(    'BS-9'!B269=0,   'BS-9'!B269 =""),"",   'BS-9'!B269)</f>
        <v>253</v>
      </c>
      <c r="C792" t="str">
        <f>IF(OR(    'BS-9'!B269=0,   'BS-9'!B269 =""),"",   'BS-9'!C269)</f>
        <v>Total-Projects not included in Sector Division</v>
      </c>
      <c r="D792">
        <f>SUBTOTAL(9,D774:D791)</f>
        <v>1038073</v>
      </c>
      <c r="E792">
        <f>SUBTOTAL(9,E774:E791)</f>
        <v>125000</v>
      </c>
      <c r="F792">
        <f>SUBTOTAL(9,F774:F791)</f>
        <v>150000</v>
      </c>
      <c r="G792" t="str">
        <f>IF(B792="","No Number",IF(ISNUMBER(VALUE(MID(B792,5,2))),IF(LEN(B792)=3,"Total",IF(OR(LEFT(B792,3)="340",LEFT(B792,3)="350",ISNUMBER(F792)),IF(SUM(D792:F792)=0,0,"Data"),"No Number")),"Head"))</f>
        <v>Head</v>
      </c>
    </row>
    <row r="793" xml:space="preserve">
      <c r="B793" t="str">
        <v>BS-9 PARTICULARS</v>
      </c>
      <c r="D793" t="str">
        <f>D32</f>
        <v>Actuals for the year 2023-2024(യഥാര്‍ത്ഥ കണക്ക് 2023-2024)</v>
      </c>
      <c r="E793" t="str">
        <f>E32</f>
        <v>Budget  for the  year (including all revisions) 2024-2025  (പരിഷ്കരിച്ച ബജറ്റ്  2024-2025)</v>
      </c>
      <c r="F793" t="str" xml:space="preserve">
        <f>F32</f>
        <v xml:space="preserve">Budget for the Year2025-2026
 (ബജറ്റ്-2025-2026)</v>
      </c>
      <c r="G793" t="str">
        <f>IF(B793="","No Number",IF(ISNUMBER(VALUE(MID(B793,5,2))),IF(LEN(B793)=3,"Total",IF(OR(LEFT(B793,3)="340",LEFT(B793,3)="350",ISNUMBER(F793)),IF(SUM(D793:F793)=0,0,"Data"),"No Number")),"Head"))</f>
        <v>Head</v>
      </c>
    </row>
    <row r="794">
      <c r="B794" t="str">
        <f>'BS-9'!B270</f>
        <v>255 - Maintenance Projects</v>
      </c>
      <c r="G794" t="str">
        <f>IF(B794="","No Number",IF(ISNUMBER(VALUE(MID(B794,5,2))),IF(LEN(B794)=3,"Total",IF(OR(LEFT(B794,3)="340",LEFT(B794,3)="350",ISNUMBER(F794)),IF(SUM(D794:F794)=0,0,"Data"),"No Number")),"Head"))</f>
        <v>Head</v>
      </c>
    </row>
    <row r="795">
      <c r="B795">
        <f>IF(OR(    'BS-9'!B271=0,   'BS-9'!B271 =""),"",   'BS-9'!B271)</f>
        <v>2551001</v>
      </c>
      <c r="C795" t="str">
        <f>IF(OR(    'BS-9'!B271=0,   'BS-9'!B271 =""),"",   'BS-9'!C271)</f>
        <v xml:space="preserve">Maintenance Projects - Road Assets-റോഡ്‌ ആസ്തികള്‍ക്കുള്ള മെയിന്റനന്‍സ് പ്രോജക്ടുകള്‍ </v>
      </c>
      <c r="D795">
        <f>IF(OR(    'BS-9'!B271=0,   'BS-9'!B271 =""),"",   'BS-9'!D271)</f>
        <v>0</v>
      </c>
      <c r="E795">
        <f>IF(OR(    'BS-9'!B271=0,   'BS-9'!B271 =""),"",   'BS-9'!E271)</f>
        <v>0</v>
      </c>
      <c r="F795">
        <f>IF(OR(    'BS-9'!B271=0,   'BS-9'!B271 =""),"",   'BS-9'!F271)</f>
        <v>0</v>
      </c>
      <c r="G795">
        <f>IF(B795="","No Number",IF(ISNUMBER(VALUE(MID(B795,5,2))),IF(LEN(B795)=3,"Total",IF(OR(LEFT(B795,3)="340",LEFT(B795,3)="350",ISNUMBER(F795)),IF(SUM(D795:F795)=0,0,"Data"),"No Number")),"Head"))</f>
        <v>0</v>
      </c>
    </row>
    <row r="796">
      <c r="B796">
        <f>IF(OR(    'BS-9'!B272=0,   'BS-9'!B272 =""),"",   'BS-9'!B272)</f>
        <v>2552001</v>
      </c>
      <c r="C796" t="str">
        <f>IF(OR(    'BS-9'!B272=0,   'BS-9'!B272 =""),"",   'BS-9'!C272)</f>
        <v xml:space="preserve">Maintenance Projects - Non Road Assets- Transferred Institutions - Agriculture- റോഡ്‌ ഇതര  ആസ്തികള്‍ക്കുള്ള മെയിന്റനന്‍സ് പ്രോജക്ടുകള്‍ -കൃഷി </v>
      </c>
      <c r="D796">
        <f>IF(OR(    'BS-9'!B272=0,   'BS-9'!B272 =""),"",   'BS-9'!D272)</f>
        <v>0</v>
      </c>
      <c r="E796">
        <f>IF(OR(    'BS-9'!B272=0,   'BS-9'!B272 =""),"",   'BS-9'!E272)</f>
        <v>0</v>
      </c>
      <c r="F796">
        <f>IF(OR(    'BS-9'!B272=0,   'BS-9'!B272 =""),"",   'BS-9'!F272)</f>
        <v>0</v>
      </c>
      <c r="G796">
        <f>IF(B796="","No Number",IF(ISNUMBER(VALUE(MID(B796,5,2))),IF(LEN(B796)=3,"Total",IF(OR(LEFT(B796,3)="340",LEFT(B796,3)="350",ISNUMBER(F796)),IF(SUM(D796:F796)=0,0,"Data"),"No Number")),"Head"))</f>
        <v>0</v>
      </c>
    </row>
    <row r="797">
      <c r="B797">
        <f>IF(OR(    'BS-9'!B273=0,   'BS-9'!B273 =""),"",   'BS-9'!B273)</f>
        <v>2552002</v>
      </c>
      <c r="C797" t="str">
        <f>IF(OR(    'BS-9'!B273=0,   'BS-9'!B273 =""),"",   'BS-9'!C273)</f>
        <v xml:space="preserve">Maintenance Projects - Non Road Assets- Transferred Institutions - Animal Husbandry-റോഡ്‌ ഇതര  ആസ്തികള്‍ക്കുള്ള മെയിന്റനന്‍സ് പ്രോജക്ടുകള്‍ -മൃഗ സംരക്ഷണം </v>
      </c>
      <c r="D797">
        <f>IF(OR(    'BS-9'!B273=0,   'BS-9'!B273 =""),"",   'BS-9'!D273)</f>
        <v>0</v>
      </c>
      <c r="E797">
        <f>IF(OR(    'BS-9'!B273=0,   'BS-9'!B273 =""),"",   'BS-9'!E273)</f>
        <v>0</v>
      </c>
      <c r="F797">
        <f>IF(OR(    'BS-9'!B273=0,   'BS-9'!B273 =""),"",   'BS-9'!F273)</f>
        <v>0</v>
      </c>
      <c r="G797">
        <f>IF(B797="","No Number",IF(ISNUMBER(VALUE(MID(B797,5,2))),IF(LEN(B797)=3,"Total",IF(OR(LEFT(B797,3)="340",LEFT(B797,3)="350",ISNUMBER(F797)),IF(SUM(D797:F797)=0,0,"Data"),"No Number")),"Head"))</f>
        <v>0</v>
      </c>
    </row>
    <row r="798">
      <c r="B798">
        <f>IF(OR(    'BS-9'!B274=0,   'BS-9'!B274 =""),"",   'BS-9'!B274)</f>
        <v>2552003</v>
      </c>
      <c r="C798" t="str">
        <f>IF(OR(    'BS-9'!B274=0,   'BS-9'!B274 =""),"",   'BS-9'!C274)</f>
        <v xml:space="preserve">Maintenance Projects - Non Road Assets- Transferred Institutions - Fisheries-റോഡ്‌ ഇതര  ആസ്തികള്‍ക്കുള്ള മെയിന്റനന്‍സ് പ്രോജക്ടുകള്‍ -മത്സ്യ കൃഷി </v>
      </c>
      <c r="D798">
        <f>IF(OR(    'BS-9'!B274=0,   'BS-9'!B274 =""),"",   'BS-9'!D274)</f>
        <v>0</v>
      </c>
      <c r="E798">
        <f>IF(OR(    'BS-9'!B274=0,   'BS-9'!B274 =""),"",   'BS-9'!E274)</f>
        <v>0</v>
      </c>
      <c r="F798">
        <f>IF(OR(    'BS-9'!B274=0,   'BS-9'!B274 =""),"",   'BS-9'!F274)</f>
        <v>0</v>
      </c>
      <c r="G798">
        <f>IF(B798="","No Number",IF(ISNUMBER(VALUE(MID(B798,5,2))),IF(LEN(B798)=3,"Total",IF(OR(LEFT(B798,3)="340",LEFT(B798,3)="350",ISNUMBER(F798)),IF(SUM(D798:F798)=0,0,"Data"),"No Number")),"Head"))</f>
        <v>0</v>
      </c>
    </row>
    <row r="799">
      <c r="B799">
        <f>IF(OR(    'BS-9'!B275=0,   'BS-9'!B275 =""),"",   'BS-9'!B275)</f>
        <v>2552004</v>
      </c>
      <c r="C799" t="str">
        <f>IF(OR(    'BS-9'!B275=0,   'BS-9'!B275 =""),"",   'BS-9'!C275)</f>
        <v xml:space="preserve">Maintenance Projects - Non Road Assets- Transferred Institutions - Industries-റോഡ്‌ ഇതര  ആസ്തികള്‍ക്കുള്ള മെയിന്റനന്‍സ് പ്രോജക്ടുകള്‍ -വ്യവസായം </v>
      </c>
      <c r="D799">
        <f>IF(OR(    'BS-9'!B275=0,   'BS-9'!B275 =""),"",   'BS-9'!D275)</f>
        <v>0</v>
      </c>
      <c r="E799">
        <f>IF(OR(    'BS-9'!B275=0,   'BS-9'!B275 =""),"",   'BS-9'!E275)</f>
        <v>0</v>
      </c>
      <c r="F799">
        <f>IF(OR(    'BS-9'!B275=0,   'BS-9'!B275 =""),"",   'BS-9'!F275)</f>
        <v>0</v>
      </c>
      <c r="G799">
        <f>IF(B799="","No Number",IF(ISNUMBER(VALUE(MID(B799,5,2))),IF(LEN(B799)=3,"Total",IF(OR(LEFT(B799,3)="340",LEFT(B799,3)="350",ISNUMBER(F799)),IF(SUM(D799:F799)=0,0,"Data"),"No Number")),"Head"))</f>
        <v>0</v>
      </c>
    </row>
    <row r="800">
      <c r="B800">
        <f>IF(OR(    'BS-9'!B276=0,   'BS-9'!B276 =""),"",   'BS-9'!B276)</f>
        <v>2552005</v>
      </c>
      <c r="C800" t="str">
        <f>IF(OR(    'BS-9'!B276=0,   'BS-9'!B276 =""),"",   'BS-9'!C276)</f>
        <v>Maintenance Projects - Non Road Assets- Transferred Institutions - Social Welfare-റോഡ്‌ ഇതര  ആസ്തികള്‍ക്കുള്ള മെയിന്റനന്‍സ് പ്രോജക്ടുകള്‍ സാമൂഹ്യ ക്ഷേമം</v>
      </c>
      <c r="D800">
        <f>IF(OR(    'BS-9'!B276=0,   'BS-9'!B276 =""),"",   'BS-9'!D276)</f>
        <v>0</v>
      </c>
      <c r="E800">
        <f>IF(OR(    'BS-9'!B276=0,   'BS-9'!B276 =""),"",   'BS-9'!E276)</f>
        <v>0</v>
      </c>
      <c r="F800">
        <f>IF(OR(    'BS-9'!B276=0,   'BS-9'!B276 =""),"",   'BS-9'!F276)</f>
        <v>0</v>
      </c>
      <c r="G800">
        <f>IF(B800="","No Number",IF(ISNUMBER(VALUE(MID(B800,5,2))),IF(LEN(B800)=3,"Total",IF(OR(LEFT(B800,3)="340",LEFT(B800,3)="350",ISNUMBER(F800)),IF(SUM(D800:F800)=0,0,"Data"),"No Number")),"Head"))</f>
        <v>0</v>
      </c>
    </row>
    <row r="801">
      <c r="B801">
        <f>IF(OR(    'BS-9'!B277=0,   'BS-9'!B277 =""),"",   'BS-9'!B277)</f>
        <v>2552006</v>
      </c>
      <c r="C801" t="str">
        <f>IF(OR(    'BS-9'!B277=0,   'BS-9'!B277 =""),"",   'BS-9'!C277)</f>
        <v xml:space="preserve">Maintenance Projects - Non Road Assets- Transferred Institutions -Allopathy (Hospitals/Dispensaries) റോഡ്‌ ഇതര  ആസ്തികള്‍ക്കുള്ള മെയിന്റനന്‍സ് പ്രോജക്ടുകള്‍ -ആശുപത്രി/ഡിസ്പന്സറി -അലോപ്പതി </v>
      </c>
      <c r="D801">
        <f>IF(OR(    'BS-9'!B277=0,   'BS-9'!B277 =""),"",   'BS-9'!D277)</f>
        <v>0</v>
      </c>
      <c r="E801">
        <f>IF(OR(    'BS-9'!B277=0,   'BS-9'!B277 =""),"",   'BS-9'!E277)</f>
        <v>0</v>
      </c>
      <c r="F801">
        <f>IF(OR(    'BS-9'!B277=0,   'BS-9'!B277 =""),"",   'BS-9'!F277)</f>
        <v>0</v>
      </c>
      <c r="G801">
        <f>IF(B801="","No Number",IF(ISNUMBER(VALUE(MID(B801,5,2))),IF(LEN(B801)=3,"Total",IF(OR(LEFT(B801,3)="340",LEFT(B801,3)="350",ISNUMBER(F801)),IF(SUM(D801:F801)=0,0,"Data"),"No Number")),"Head"))</f>
        <v>0</v>
      </c>
    </row>
    <row r="802">
      <c r="B802">
        <f>IF(OR(    'BS-9'!B278=0,   'BS-9'!B278 =""),"",   'BS-9'!B278)</f>
        <v>2552007</v>
      </c>
      <c r="C802" t="str">
        <f>IF(OR(    'BS-9'!B278=0,   'BS-9'!B278 =""),"",   'BS-9'!C278)</f>
        <v xml:space="preserve">Maintenance Projects - Non Road Assets- Transferred Institutions - Ayurveda (Hospitals/Dispensaries) -റോഡ്‌ ഇതര  ആസ്തികള്‍ക്കുള്ള മെയിന്റനന്‍സ് പ്രോജക്ടുകള്‍ -ആശുപത്രി-ആയുര്‍വേദം </v>
      </c>
      <c r="D802">
        <f>IF(OR(    'BS-9'!B278=0,   'BS-9'!B278 =""),"",   'BS-9'!D278)</f>
        <v>0</v>
      </c>
      <c r="E802">
        <f>IF(OR(    'BS-9'!B278=0,   'BS-9'!B278 =""),"",   'BS-9'!E278)</f>
        <v>0</v>
      </c>
      <c r="F802">
        <f>IF(OR(    'BS-9'!B278=0,   'BS-9'!B278 =""),"",   'BS-9'!F278)</f>
        <v>0</v>
      </c>
      <c r="G802">
        <f>IF(B802="","No Number",IF(ISNUMBER(VALUE(MID(B802,5,2))),IF(LEN(B802)=3,"Total",IF(OR(LEFT(B802,3)="340",LEFT(B802,3)="350",ISNUMBER(F802)),IF(SUM(D802:F802)=0,0,"Data"),"No Number")),"Head"))</f>
        <v>0</v>
      </c>
    </row>
    <row r="803">
      <c r="B803">
        <f>IF(OR(    'BS-9'!B279=0,   'BS-9'!B279 =""),"",   'BS-9'!B279)</f>
        <v>2552008</v>
      </c>
      <c r="C803" t="str">
        <f>IF(OR(    'BS-9'!B279=0,   'BS-9'!B279 =""),"",   'BS-9'!C279)</f>
        <v xml:space="preserve">Maintenance Projects - Non Road Assets- Transferred Institutions -  Homeopathy  (Hospitals/Dispensaries) -റോഡ്‌ ഇതര  ആസ്തികള്‍ക്കുള്ള മെയിന്റനന്‍സ് പ്രോജക്ടുകള്‍ -ആശുപത്രി-ഹോമിയോപ്പതി  </v>
      </c>
      <c r="D803">
        <f>IF(OR(    'BS-9'!B279=0,   'BS-9'!B279 =""),"",   'BS-9'!D279)</f>
        <v>0</v>
      </c>
      <c r="E803">
        <f>IF(OR(    'BS-9'!B279=0,   'BS-9'!B279 =""),"",   'BS-9'!E279)</f>
        <v>0</v>
      </c>
      <c r="F803">
        <f>IF(OR(    'BS-9'!B279=0,   'BS-9'!B279 =""),"",   'BS-9'!F279)</f>
        <v>0</v>
      </c>
      <c r="G803">
        <f>IF(B803="","No Number",IF(ISNUMBER(VALUE(MID(B803,5,2))),IF(LEN(B803)=3,"Total",IF(OR(LEFT(B803,3)="340",LEFT(B803,3)="350",ISNUMBER(F803)),IF(SUM(D803:F803)=0,0,"Data"),"No Number")),"Head"))</f>
        <v>0</v>
      </c>
    </row>
    <row r="804">
      <c r="B804">
        <f>IF(OR(    'BS-9'!B280=0,   'BS-9'!B280 =""),"",   'BS-9'!B280)</f>
        <v>2552009</v>
      </c>
      <c r="C804" t="str">
        <f>IF(OR(    'BS-9'!B280=0,   'BS-9'!B280 =""),"",   'BS-9'!C280)</f>
        <v xml:space="preserve">Maintenance Projects - Non Road Assets- Transferred Institutions - Unani (Hospitals/Dispensaries)-റോഡ്‌ ഇതര  ആസ്തികള്‍ക്കുള്ള മെയിന്റനന്‍സ് പ്രോജക്ടുകള്‍ -ആശുപത്രി-യുനാനി </v>
      </c>
      <c r="D804">
        <f>IF(OR(    'BS-9'!B280=0,   'BS-9'!B280 =""),"",   'BS-9'!D280)</f>
        <v>0</v>
      </c>
      <c r="E804">
        <f>IF(OR(    'BS-9'!B280=0,   'BS-9'!B280 =""),"",   'BS-9'!E280)</f>
        <v>0</v>
      </c>
      <c r="F804">
        <f>IF(OR(    'BS-9'!B280=0,   'BS-9'!B280 =""),"",   'BS-9'!F280)</f>
        <v>0</v>
      </c>
      <c r="G804">
        <f>IF(B804="","No Number",IF(ISNUMBER(VALUE(MID(B804,5,2))),IF(LEN(B804)=3,"Total",IF(OR(LEFT(B804,3)="340",LEFT(B804,3)="350",ISNUMBER(F804)),IF(SUM(D804:F804)=0,0,"Data"),"No Number")),"Head"))</f>
        <v>0</v>
      </c>
    </row>
    <row r="805">
      <c r="B805">
        <f>IF(OR(    'BS-9'!B281=0,   'BS-9'!B281 =""),"",   'BS-9'!B281)</f>
        <v>2552010</v>
      </c>
      <c r="C805" t="str">
        <f>IF(OR(    'BS-9'!B281=0,   'BS-9'!B281 =""),"",   'BS-9'!C281)</f>
        <v xml:space="preserve">Maintenance Projects - Non Road Assets- Transferred Institutions - Siddha (Hospitals/Dispensaries) -റോഡ്‌ ഇതര  ആസ്തികള്‍ക്കുള്ള മെയിന്റനന്‍സ് പ്രോജക്ടുകള്‍ -ആശുപത്രി-സിദ്ധ </v>
      </c>
      <c r="D805">
        <f>IF(OR(    'BS-9'!B281=0,   'BS-9'!B281 =""),"",   'BS-9'!D281)</f>
        <v>0</v>
      </c>
      <c r="E805">
        <f>IF(OR(    'BS-9'!B281=0,   'BS-9'!B281 =""),"",   'BS-9'!E281)</f>
        <v>0</v>
      </c>
      <c r="F805">
        <f>IF(OR(    'BS-9'!B281=0,   'BS-9'!B281 =""),"",   'BS-9'!F281)</f>
        <v>0</v>
      </c>
      <c r="G805">
        <f>IF(B805="","No Number",IF(ISNUMBER(VALUE(MID(B805,5,2))),IF(LEN(B805)=3,"Total",IF(OR(LEFT(B805,3)="340",LEFT(B805,3)="350",ISNUMBER(F805)),IF(SUM(D805:F805)=0,0,"Data"),"No Number")),"Head"))</f>
        <v>0</v>
      </c>
    </row>
    <row r="806">
      <c r="B806">
        <f>IF(OR(    'BS-9'!B282=0,   'BS-9'!B282 =""),"",   'BS-9'!B282)</f>
        <v>2552011</v>
      </c>
      <c r="C806" t="str">
        <f>IF(OR(    'BS-9'!B282=0,   'BS-9'!B282 =""),"",   'BS-9'!C282)</f>
        <v xml:space="preserve">Maintenance Projects - Non Road Assets- Transferred Institutions - General Education-റോഡ്‌ ഇതര  ആസ്തികള്‍ക്കുള്ള മെയിന്റനന്‍സ് പ്രോജക്ടുകള്‍ -പൊതു വിദ്യാഭ്യാസം </v>
      </c>
      <c r="D806">
        <f>IF(OR(    'BS-9'!B282=0,   'BS-9'!B282 =""),"",   'BS-9'!D282)</f>
        <v>0</v>
      </c>
      <c r="E806">
        <f>IF(OR(    'BS-9'!B282=0,   'BS-9'!B282 =""),"",   'BS-9'!E282)</f>
        <v>0</v>
      </c>
      <c r="F806">
        <f>IF(OR(    'BS-9'!B282=0,   'BS-9'!B282 =""),"",   'BS-9'!F282)</f>
        <v>0</v>
      </c>
      <c r="G806">
        <f>IF(B806="","No Number",IF(ISNUMBER(VALUE(MID(B806,5,2))),IF(LEN(B806)=3,"Total",IF(OR(LEFT(B806,3)="340",LEFT(B806,3)="350",ISNUMBER(F806)),IF(SUM(D806:F806)=0,0,"Data"),"No Number")),"Head"))</f>
        <v>0</v>
      </c>
    </row>
    <row r="807">
      <c r="B807">
        <f>IF(OR(    'BS-9'!B283=0,   'BS-9'!B283 =""),"",   'BS-9'!B283)</f>
        <v>2552012</v>
      </c>
      <c r="C807" t="str">
        <f>IF(OR(    'BS-9'!B283=0,   'BS-9'!B283 =""),"",   'BS-9'!C283)</f>
        <v xml:space="preserve">Maintenance Projects - Non Road Assets- Transferred Institutions -  Technical Education -റോഡ്‌ ഇതര  ആസ്തികള്‍ക്കുള്ള മെയിന്റനന്‍സ് പ്രോജക്ടുകള്‍ - സാങ്കേതിക വിദ്യാഭ്യാസം </v>
      </c>
      <c r="D807">
        <f>IF(OR(    'BS-9'!B283=0,   'BS-9'!B283 =""),"",   'BS-9'!D283)</f>
        <v>0</v>
      </c>
      <c r="E807">
        <f>IF(OR(    'BS-9'!B283=0,   'BS-9'!B283 =""),"",   'BS-9'!E283)</f>
        <v>0</v>
      </c>
      <c r="F807">
        <f>IF(OR(    'BS-9'!B283=0,   'BS-9'!B283 =""),"",   'BS-9'!F283)</f>
        <v>0</v>
      </c>
      <c r="G807">
        <f>IF(B807="","No Number",IF(ISNUMBER(VALUE(MID(B807,5,2))),IF(LEN(B807)=3,"Total",IF(OR(LEFT(B807,3)="340",LEFT(B807,3)="350",ISNUMBER(F807)),IF(SUM(D807:F807)=0,0,"Data"),"No Number")),"Head"))</f>
        <v>0</v>
      </c>
    </row>
    <row r="808">
      <c r="B808">
        <f>IF(OR(    'BS-9'!B284=0,   'BS-9'!B284 =""),"",   'BS-9'!B284)</f>
        <v>2552013</v>
      </c>
      <c r="C808" t="str">
        <f>IF(OR(    'BS-9'!B284=0,   'BS-9'!B284 =""),"",   'BS-9'!C284)</f>
        <v xml:space="preserve">Maintenance Projects - Non Road Assets- Transferred Institutions - Development of Scheduled Castes--റോഡ്‌ ഇതര  ആസ്തികള്‍ക്കുള്ള മെയിന്റനന്‍സ് പ്രോജക്ടുകള്‍ -പട്ടിക ജാതി വികസനം </v>
      </c>
      <c r="D808">
        <f>IF(OR(    'BS-9'!B284=0,   'BS-9'!B284 =""),"",   'BS-9'!D284)</f>
        <v>0</v>
      </c>
      <c r="E808">
        <f>IF(OR(    'BS-9'!B284=0,   'BS-9'!B284 =""),"",   'BS-9'!E284)</f>
        <v>0</v>
      </c>
      <c r="F808">
        <f>IF(OR(    'BS-9'!B284=0,   'BS-9'!B284 =""),"",   'BS-9'!F284)</f>
        <v>0</v>
      </c>
      <c r="G808">
        <f>IF(B808="","No Number",IF(ISNUMBER(VALUE(MID(B808,5,2))),IF(LEN(B808)=3,"Total",IF(OR(LEFT(B808,3)="340",LEFT(B808,3)="350",ISNUMBER(F808)),IF(SUM(D808:F808)=0,0,"Data"),"No Number")),"Head"))</f>
        <v>0</v>
      </c>
    </row>
    <row r="809">
      <c r="B809">
        <f>IF(OR(    'BS-9'!B285=0,   'BS-9'!B285 =""),"",   'BS-9'!B285)</f>
        <v>2552014</v>
      </c>
      <c r="C809" t="str">
        <f>IF(OR(    'BS-9'!B285=0,   'BS-9'!B285 =""),"",   'BS-9'!C285)</f>
        <v xml:space="preserve">Maintenance Projects - Non Road Assets- Transferred Institutions - Development of Scheduled Tribes--റോഡ്‌ ഇതര  ആസ്തികള്‍ക്കുള്ള മെയിന്റനന്‍സ് പ്രോജക്ടുകള്‍ -പട്ടിക വര്‍ഗ  വികസനം </v>
      </c>
      <c r="D809">
        <f>IF(OR(    'BS-9'!B285=0,   'BS-9'!B285 =""),"",   'BS-9'!D285)</f>
        <v>0</v>
      </c>
      <c r="E809">
        <f>IF(OR(    'BS-9'!B285=0,   'BS-9'!B285 =""),"",   'BS-9'!E285)</f>
        <v>0</v>
      </c>
      <c r="F809">
        <f>IF(OR(    'BS-9'!B285=0,   'BS-9'!B285 =""),"",   'BS-9'!F285)</f>
        <v>0</v>
      </c>
      <c r="G809">
        <f>IF(B809="","No Number",IF(ISNUMBER(VALUE(MID(B809,5,2))),IF(LEN(B809)=3,"Total",IF(OR(LEFT(B809,3)="340",LEFT(B809,3)="350",ISNUMBER(F809)),IF(SUM(D809:F809)=0,0,"Data"),"No Number")),"Head"))</f>
        <v>0</v>
      </c>
    </row>
    <row r="810">
      <c r="B810">
        <f>IF(OR(    'BS-9'!B286=0,   'BS-9'!B286 =""),"",   'BS-9'!B286)</f>
        <v>2552015</v>
      </c>
      <c r="C810" t="str">
        <f>IF(OR(    'BS-9'!B286=0,   'BS-9'!B286 =""),"",   'BS-9'!C286)</f>
        <v xml:space="preserve">Maintenance Projects - Non Road Assets- Transferred Institutions - Tailoring and Garment Making Training Centre--റോഡ്‌ ഇതര  ആസ്തികള്‍ക്കുള്ള മെയിന്റനന്‍സ് പ്രോജക്ടുകള്‍ -വസ്ത്ര നിര്‍മാണം </v>
      </c>
      <c r="D810">
        <f>IF(OR(    'BS-9'!B286=0,   'BS-9'!B286 =""),"",   'BS-9'!D286)</f>
        <v>0</v>
      </c>
      <c r="E810">
        <f>IF(OR(    'BS-9'!B286=0,   'BS-9'!B286 =""),"",   'BS-9'!E286)</f>
        <v>0</v>
      </c>
      <c r="F810">
        <f>IF(OR(    'BS-9'!B286=0,   'BS-9'!B286 =""),"",   'BS-9'!F286)</f>
        <v>0</v>
      </c>
      <c r="G810">
        <f>IF(B810="","No Number",IF(ISNUMBER(VALUE(MID(B810,5,2))),IF(LEN(B810)=3,"Total",IF(OR(LEFT(B810,3)="340",LEFT(B810,3)="350",ISNUMBER(F810)),IF(SUM(D810:F810)=0,0,"Data"),"No Number")),"Head"))</f>
        <v>0</v>
      </c>
    </row>
    <row r="811">
      <c r="B811">
        <f>IF(OR(    'BS-9'!B287=0,   'BS-9'!B287 =""),"",   'BS-9'!B287)</f>
        <v>2552016</v>
      </c>
      <c r="C811" t="str">
        <f>IF(OR(    'BS-9'!B287=0,   'BS-9'!B287 =""),"",   'BS-9'!C287)</f>
        <v xml:space="preserve">Maintenance Projects - Non Road Assets- Transferred Institutions - Others--റോഡ്‌ ഇതര  ആസ്തികള്‍ക്കുള്ള മെയിന്റനന്‍സ് പ്രോജക്ടുകള്‍ -മറ്റ് ഘടക സ്ഥാപനങ്ങള്‍ </v>
      </c>
      <c r="D811">
        <f>IF(OR(    'BS-9'!B287=0,   'BS-9'!B287 =""),"",   'BS-9'!D287)</f>
        <v>0</v>
      </c>
      <c r="E811">
        <f>IF(OR(    'BS-9'!B287=0,   'BS-9'!B287 =""),"",   'BS-9'!E287)</f>
        <v>0</v>
      </c>
      <c r="F811">
        <f>IF(OR(    'BS-9'!B287=0,   'BS-9'!B287 =""),"",   'BS-9'!F287)</f>
        <v>0</v>
      </c>
      <c r="G811">
        <f>IF(B811="","No Number",IF(ISNUMBER(VALUE(MID(B811,5,2))),IF(LEN(B811)=3,"Total",IF(OR(LEFT(B811,3)="340",LEFT(B811,3)="350",ISNUMBER(F811)),IF(SUM(D811:F811)=0,0,"Data"),"No Number")),"Head"))</f>
        <v>0</v>
      </c>
    </row>
    <row r="812">
      <c r="B812">
        <f>IF(OR(    'BS-9'!B288=0,   'BS-9'!B288 =""),"",   'BS-9'!B288)</f>
        <v>2552017</v>
      </c>
      <c r="C812" t="str">
        <f>IF(OR(    'BS-9'!B288=0,   'BS-9'!B288 =""),"",   'BS-9'!C288)</f>
        <v xml:space="preserve">Maintenance Projects - Non Road Assets- Other Transferred Assets--റോഡ്‌ ഇതര  ആസ്തികള്‍ക്കുള്ള മെയിന്റനന്‍സ് പ്രോജക്ടുകള്‍ -മറ്റ് ആസ്തികള്‍ </v>
      </c>
      <c r="D812">
        <f>IF(OR(    'BS-9'!B288=0,   'BS-9'!B288 =""),"",   'BS-9'!D288)</f>
        <v>0</v>
      </c>
      <c r="E812">
        <f>IF(OR(    'BS-9'!B288=0,   'BS-9'!B288 =""),"",   'BS-9'!E288)</f>
        <v>0</v>
      </c>
      <c r="F812">
        <f>IF(OR(    'BS-9'!B288=0,   'BS-9'!B288 =""),"",   'BS-9'!F288)</f>
        <v>0</v>
      </c>
      <c r="G812">
        <f>IF(B812="","No Number",IF(ISNUMBER(VALUE(MID(B812,5,2))),IF(LEN(B812)=3,"Total",IF(OR(LEFT(B812,3)="340",LEFT(B812,3)="350",ISNUMBER(F812)),IF(SUM(D812:F812)=0,0,"Data"),"No Number")),"Head"))</f>
        <v>0</v>
      </c>
    </row>
    <row r="813">
      <c r="B813" t="str">
        <f>IF(OR(    'BS-9'!B289=0,   'BS-9'!B289 =""),"",   'BS-9'!B289)</f>
        <v/>
      </c>
      <c r="C813" t="str">
        <f>IF(OR(    'BS-9'!B289=0,   'BS-9'!B289 =""),"",   'BS-9'!C289)</f>
        <v/>
      </c>
      <c r="D813" t="str">
        <f>IF(OR(    'BS-9'!B289=0,   'BS-9'!B289 =""),"",   'BS-9'!D289)</f>
        <v/>
      </c>
      <c r="E813" t="str">
        <f>IF(OR(    'BS-9'!B289=0,   'BS-9'!B289 =""),"",   'BS-9'!E289)</f>
        <v/>
      </c>
      <c r="F813" t="str">
        <f>IF(OR(    'BS-9'!B289=0,   'BS-9'!B289 =""),"",   'BS-9'!F289)</f>
        <v/>
      </c>
      <c r="G813" t="str">
        <f>IF(B813="","No Number",IF(ISNUMBER(VALUE(MID(B813,5,2))),IF(LEN(B813)=3,"Total",IF(OR(LEFT(B813,3)="340",LEFT(B813,3)="350",ISNUMBER(F813)),IF(SUM(D813:F813)=0,0,"Data"),"No Number")),"Head"))</f>
        <v>No Number</v>
      </c>
    </row>
    <row r="814">
      <c r="B814" t="str">
        <f>IF(OR(    'BS-9'!B290=0,   'BS-9'!B290 =""),"",   'BS-9'!B290)</f>
        <v/>
      </c>
      <c r="C814" t="str">
        <f>IF(OR(    'BS-9'!B290=0,   'BS-9'!B290 =""),"",   'BS-9'!C290)</f>
        <v/>
      </c>
      <c r="D814" t="str">
        <f>IF(OR(    'BS-9'!B290=0,   'BS-9'!B290 =""),"",   'BS-9'!D290)</f>
        <v/>
      </c>
      <c r="E814" t="str">
        <f>IF(OR(    'BS-9'!B290=0,   'BS-9'!B290 =""),"",   'BS-9'!E290)</f>
        <v/>
      </c>
      <c r="F814" t="str">
        <f>IF(OR(    'BS-9'!B290=0,   'BS-9'!B290 =""),"",   'BS-9'!F290)</f>
        <v/>
      </c>
      <c r="G814" t="str">
        <f>IF(B814="","No Number",IF(ISNUMBER(VALUE(MID(B814,5,2))),IF(LEN(B814)=3,"Total",IF(OR(LEFT(B814,3)="340",LEFT(B814,3)="350",ISNUMBER(F814)),IF(SUM(D814:F814)=0,0,"Data"),"No Number")),"Head"))</f>
        <v>No Number</v>
      </c>
    </row>
    <row r="815">
      <c r="B815" t="str">
        <f>IF(OR(    'BS-9'!B291=0,   'BS-9'!B291 =""),"",   'BS-9'!B291)</f>
        <v/>
      </c>
      <c r="C815" t="str">
        <f>IF(OR(    'BS-9'!B291=0,   'BS-9'!B291 =""),"",   'BS-9'!C291)</f>
        <v/>
      </c>
      <c r="D815" t="str">
        <f>IF(OR(    'BS-9'!B291=0,   'BS-9'!B291 =""),"",   'BS-9'!D291)</f>
        <v/>
      </c>
      <c r="E815" t="str">
        <f>IF(OR(    'BS-9'!B291=0,   'BS-9'!B291 =""),"",   'BS-9'!E291)</f>
        <v/>
      </c>
      <c r="F815" t="str">
        <f>IF(OR(    'BS-9'!B291=0,   'BS-9'!B291 =""),"",   'BS-9'!F291)</f>
        <v/>
      </c>
      <c r="G815" t="str">
        <f>IF(B815="","No Number",IF(ISNUMBER(VALUE(MID(B815,5,2))),IF(LEN(B815)=3,"Total",IF(OR(LEFT(B815,3)="340",LEFT(B815,3)="350",ISNUMBER(F815)),IF(SUM(D815:F815)=0,0,"Data"),"No Number")),"Head"))</f>
        <v>No Number</v>
      </c>
    </row>
    <row r="816">
      <c r="B816" t="str">
        <f>IF(OR(    'BS-9'!B292=0,   'BS-9'!B292 =""),"",   'BS-9'!B292)</f>
        <v/>
      </c>
      <c r="C816" t="str">
        <f>IF(OR(    'BS-9'!B292=0,   'BS-9'!B292 =""),"",   'BS-9'!C292)</f>
        <v/>
      </c>
      <c r="D816" t="str">
        <f>IF(OR(    'BS-9'!B292=0,   'BS-9'!B292 =""),"",   'BS-9'!D292)</f>
        <v/>
      </c>
      <c r="E816" t="str">
        <f>IF(OR(    'BS-9'!B292=0,   'BS-9'!B292 =""),"",   'BS-9'!E292)</f>
        <v/>
      </c>
      <c r="F816" t="str">
        <f>IF(OR(    'BS-9'!B292=0,   'BS-9'!B292 =""),"",   'BS-9'!F292)</f>
        <v/>
      </c>
      <c r="G816" t="str">
        <f>IF(B816="","No Number",IF(ISNUMBER(VALUE(MID(B816,5,2))),IF(LEN(B816)=3,"Total",IF(OR(LEFT(B816,3)="340",LEFT(B816,3)="350",ISNUMBER(F816)),IF(SUM(D816:F816)=0,0,"Data"),"No Number")),"Head"))</f>
        <v>No Number</v>
      </c>
    </row>
    <row r="817">
      <c r="B817" t="str">
        <f>IF(OR(    'BS-9'!B293=0,   'BS-9'!B293 =""),"",   'BS-9'!B293)</f>
        <v/>
      </c>
      <c r="C817" t="str">
        <f>IF(OR(    'BS-9'!B293=0,   'BS-9'!B293 =""),"",   'BS-9'!C293)</f>
        <v/>
      </c>
      <c r="D817" t="str">
        <f>IF(OR(    'BS-9'!B293=0,   'BS-9'!B293 =""),"",   'BS-9'!D293)</f>
        <v/>
      </c>
      <c r="E817" t="str">
        <f>IF(OR(    'BS-9'!B293=0,   'BS-9'!B293 =""),"",   'BS-9'!E293)</f>
        <v/>
      </c>
      <c r="F817" t="str">
        <f>IF(OR(    'BS-9'!B293=0,   'BS-9'!B293 =""),"",   'BS-9'!F293)</f>
        <v/>
      </c>
      <c r="G817" t="str">
        <f>IF(B817="","No Number",IF(ISNUMBER(VALUE(MID(B817,5,2))),IF(LEN(B817)=3,"Total",IF(OR(LEFT(B817,3)="340",LEFT(B817,3)="350",ISNUMBER(F817)),IF(SUM(D817:F817)=0,0,"Data"),"No Number")),"Head"))</f>
        <v>No Number</v>
      </c>
    </row>
    <row r="818">
      <c r="B818">
        <f>IF(OR(    'BS-9'!B294=0,   'BS-9'!B294 =""),"",   'BS-9'!B294)</f>
        <v>255</v>
      </c>
      <c r="C818" t="str">
        <f>IF(OR(    'BS-9'!B294=0,   'BS-9'!B294 =""),"",   'BS-9'!C294)</f>
        <v xml:space="preserve">Total-Maintenance Projects-മെയിന്‍റനന്‍സ് പ്രോജക്ടുകള്‍-ആകെ </v>
      </c>
      <c r="D818">
        <f>SUBTOTAL(9,D795:D817)</f>
        <v>0</v>
      </c>
      <c r="E818">
        <f>SUBTOTAL(9,E795:E817)</f>
        <v>0</v>
      </c>
      <c r="F818">
        <f>SUBTOTAL(9,F795:F817)</f>
        <v>0</v>
      </c>
      <c r="G818" t="str">
        <f>IF(B818="","No Number",IF(ISNUMBER(VALUE(MID(B818,5,2))),IF(LEN(B818)=3,"Total",IF(OR(LEFT(B818,3)="340",LEFT(B818,3)="350",ISNUMBER(F818)),IF(SUM(D818:F818)=0,0,"Data"),"No Number")),"Head"))</f>
        <v>Head</v>
      </c>
    </row>
    <row r="819" xml:space="preserve">
      <c r="B819" t="str">
        <v>BS-9 PARTICULARS</v>
      </c>
      <c r="D819" t="str">
        <f>D32</f>
        <v>Actuals for the year 2023-2024(യഥാര്‍ത്ഥ കണക്ക് 2023-2024)</v>
      </c>
      <c r="E819" t="str">
        <f>E32</f>
        <v>Budget  for the  year (including all revisions) 2024-2025  (പരിഷ്കരിച്ച ബജറ്റ്  2024-2025)</v>
      </c>
      <c r="F819" t="str" xml:space="preserve">
        <f>F32</f>
        <v xml:space="preserve">Budget for the Year2025-2026
 (ബജറ്റ്-2025-2026)</v>
      </c>
      <c r="G819" t="str">
        <f>IF(B819="","No Number",IF(ISNUMBER(VALUE(MID(B819,5,2))),IF(LEN(B819)=3,"Total",IF(OR(LEFT(B819,3)="340",LEFT(B819,3)="350",ISNUMBER(F819)),IF(SUM(D819:F819)=0,0,"Data"),"No Number")),"Head"))</f>
        <v>Head</v>
      </c>
    </row>
    <row r="820">
      <c r="B820" t="str">
        <f>'BS-9'!B295</f>
        <v xml:space="preserve">256 - Other Revenue Grants and funds- Revenue Expenses-മറ്റ് റവന്യു ഗ്രാന്‍റുകളും ഫണ്ടുകളും </v>
      </c>
      <c r="G820" t="str">
        <f>IF(B820="","No Number",IF(ISNUMBER(VALUE(MID(B820,5,2))),IF(LEN(B820)=3,"Total",IF(OR(LEFT(B820,3)="340",LEFT(B820,3)="350",ISNUMBER(F820)),IF(SUM(D820:F820)=0,0,"Data"),"No Number")),"Head"))</f>
        <v>Head</v>
      </c>
    </row>
    <row r="821">
      <c r="B821">
        <f>IF(OR(    'BS-9'!B296=0,   'BS-9'!B296 =""),"",   'BS-9'!B296)</f>
        <v>2561001</v>
      </c>
      <c r="C821" t="str">
        <f>IF(OR(    'BS-9'!B296=0,   'BS-9'!B296 =""),"",   'BS-9'!C296)</f>
        <v>Other Revenue Grants and funds- Revenue Expenses-മറ്റ് റവന്യു ഗ്രാന്റുകളും ഫണ്ടുകളും</v>
      </c>
      <c r="D821">
        <f>IF(OR(    'BS-9'!B296=0,   'BS-9'!B296 =""),"",   'BS-9'!D296)</f>
        <v>0</v>
      </c>
      <c r="E821">
        <f>IF(OR(    'BS-9'!B296=0,   'BS-9'!B296 =""),"",   'BS-9'!E296)</f>
        <v>0</v>
      </c>
      <c r="F821">
        <f>IF(OR(    'BS-9'!B296=0,   'BS-9'!B296 =""),"",   'BS-9'!F296)</f>
        <v>0</v>
      </c>
      <c r="G821">
        <f>IF(B821="","No Number",IF(ISNUMBER(VALUE(MID(B821,5,2))),IF(LEN(B821)=3,"Total",IF(OR(LEFT(B821,3)="340",LEFT(B821,3)="350",ISNUMBER(F821)),IF(SUM(D821:F821)=0,0,"Data"),"No Number")),"Head"))</f>
        <v>0</v>
      </c>
    </row>
    <row r="822">
      <c r="B822" t="str">
        <f>IF(OR(    'BS-9'!B297=0,   'BS-9'!B297 =""),"",   'BS-9'!B297)</f>
        <v/>
      </c>
      <c r="C822" t="str">
        <f>IF(OR(    'BS-9'!B297=0,   'BS-9'!B297 =""),"",   'BS-9'!C297)</f>
        <v/>
      </c>
      <c r="D822" t="str">
        <f>IF(OR(    'BS-9'!B297=0,   'BS-9'!B297 =""),"",   'BS-9'!D297)</f>
        <v/>
      </c>
      <c r="E822" t="str">
        <f>IF(OR(    'BS-9'!B297=0,   'BS-9'!B297 =""),"",   'BS-9'!E297)</f>
        <v/>
      </c>
      <c r="F822" t="str">
        <f>IF(OR(    'BS-9'!B297=0,   'BS-9'!B297 =""),"",   'BS-9'!F297)</f>
        <v/>
      </c>
      <c r="G822" t="str">
        <f>IF(B822="","No Number",IF(ISNUMBER(VALUE(MID(B822,5,2))),IF(LEN(B822)=3,"Total",IF(OR(LEFT(B822,3)="340",LEFT(B822,3)="350",ISNUMBER(F822)),IF(SUM(D822:F822)=0,0,"Data"),"No Number")),"Head"))</f>
        <v>No Number</v>
      </c>
    </row>
    <row r="823">
      <c r="B823" t="str">
        <f>IF(OR(    'BS-9'!B298=0,   'BS-9'!B298 =""),"",   'BS-9'!B298)</f>
        <v/>
      </c>
      <c r="C823" t="str">
        <f>IF(OR(    'BS-9'!B298=0,   'BS-9'!B298 =""),"",   'BS-9'!C298)</f>
        <v/>
      </c>
      <c r="D823" t="str">
        <f>IF(OR(    'BS-9'!B298=0,   'BS-9'!B298 =""),"",   'BS-9'!D298)</f>
        <v/>
      </c>
      <c r="E823" t="str">
        <f>IF(OR(    'BS-9'!B298=0,   'BS-9'!B298 =""),"",   'BS-9'!E298)</f>
        <v/>
      </c>
      <c r="F823" t="str">
        <f>IF(OR(    'BS-9'!B298=0,   'BS-9'!B298 =""),"",   'BS-9'!F298)</f>
        <v/>
      </c>
      <c r="G823" t="str">
        <f>IF(B823="","No Number",IF(ISNUMBER(VALUE(MID(B823,5,2))),IF(LEN(B823)=3,"Total",IF(OR(LEFT(B823,3)="340",LEFT(B823,3)="350",ISNUMBER(F823)),IF(SUM(D823:F823)=0,0,"Data"),"No Number")),"Head"))</f>
        <v>No Number</v>
      </c>
    </row>
    <row r="824">
      <c r="B824" t="str">
        <f>IF(OR(    'BS-9'!B299=0,   'BS-9'!B299 =""),"",   'BS-9'!B299)</f>
        <v/>
      </c>
      <c r="C824" t="str">
        <f>IF(OR(    'BS-9'!B299=0,   'BS-9'!B299 =""),"",   'BS-9'!C299)</f>
        <v/>
      </c>
      <c r="D824" t="str">
        <f>IF(OR(    'BS-9'!B299=0,   'BS-9'!B299 =""),"",   'BS-9'!D299)</f>
        <v/>
      </c>
      <c r="E824" t="str">
        <f>IF(OR(    'BS-9'!B299=0,   'BS-9'!B299 =""),"",   'BS-9'!E299)</f>
        <v/>
      </c>
      <c r="F824" t="str">
        <f>IF(OR(    'BS-9'!B299=0,   'BS-9'!B299 =""),"",   'BS-9'!F299)</f>
        <v/>
      </c>
      <c r="G824" t="str">
        <f>IF(B824="","No Number",IF(ISNUMBER(VALUE(MID(B824,5,2))),IF(LEN(B824)=3,"Total",IF(OR(LEFT(B824,3)="340",LEFT(B824,3)="350",ISNUMBER(F824)),IF(SUM(D824:F824)=0,0,"Data"),"No Number")),"Head"))</f>
        <v>No Number</v>
      </c>
    </row>
    <row r="825">
      <c r="B825" t="str">
        <f>IF(OR(    'BS-9'!B300=0,   'BS-9'!B300 =""),"",   'BS-9'!B300)</f>
        <v/>
      </c>
      <c r="C825" t="str">
        <f>IF(OR(    'BS-9'!B300=0,   'BS-9'!B300 =""),"",   'BS-9'!C300)</f>
        <v/>
      </c>
      <c r="D825" t="str">
        <f>IF(OR(    'BS-9'!B300=0,   'BS-9'!B300 =""),"",   'BS-9'!D300)</f>
        <v/>
      </c>
      <c r="E825" t="str">
        <f>IF(OR(    'BS-9'!B300=0,   'BS-9'!B300 =""),"",   'BS-9'!E300)</f>
        <v/>
      </c>
      <c r="F825" t="str">
        <f>IF(OR(    'BS-9'!B300=0,   'BS-9'!B300 =""),"",   'BS-9'!F300)</f>
        <v/>
      </c>
      <c r="G825" t="str">
        <f>IF(B825="","No Number",IF(ISNUMBER(VALUE(MID(B825,5,2))),IF(LEN(B825)=3,"Total",IF(OR(LEFT(B825,3)="340",LEFT(B825,3)="350",ISNUMBER(F825)),IF(SUM(D825:F825)=0,0,"Data"),"No Number")),"Head"))</f>
        <v>No Number</v>
      </c>
    </row>
    <row r="826">
      <c r="B826" t="str">
        <f>IF(OR(    'BS-9'!B301=0,   'BS-9'!B301 =""),"",   'BS-9'!B301)</f>
        <v/>
      </c>
      <c r="C826" t="str">
        <f>IF(OR(    'BS-9'!B301=0,   'BS-9'!B301 =""),"",   'BS-9'!C301)</f>
        <v/>
      </c>
      <c r="D826" t="str">
        <f>IF(OR(    'BS-9'!B301=0,   'BS-9'!B301 =""),"",   'BS-9'!D301)</f>
        <v/>
      </c>
      <c r="E826" t="str">
        <f>IF(OR(    'BS-9'!B301=0,   'BS-9'!B301 =""),"",   'BS-9'!E301)</f>
        <v/>
      </c>
      <c r="F826" t="str">
        <f>IF(OR(    'BS-9'!B301=0,   'BS-9'!B301 =""),"",   'BS-9'!F301)</f>
        <v/>
      </c>
      <c r="G826" t="str">
        <f>IF(B826="","No Number",IF(ISNUMBER(VALUE(MID(B826,5,2))),IF(LEN(B826)=3,"Total",IF(OR(LEFT(B826,3)="340",LEFT(B826,3)="350",ISNUMBER(F826)),IF(SUM(D826:F826)=0,0,"Data"),"No Number")),"Head"))</f>
        <v>No Number</v>
      </c>
    </row>
    <row r="827">
      <c r="B827" t="str">
        <f>IF(OR(    'BS-9'!B302=0,   'BS-9'!B302 =""),"",   'BS-9'!B302)</f>
        <v/>
      </c>
      <c r="C827" t="str">
        <f>IF(OR(    'BS-9'!B302=0,   'BS-9'!B302 =""),"",   'BS-9'!C302)</f>
        <v/>
      </c>
      <c r="D827" t="str">
        <f>IF(OR(    'BS-9'!B302=0,   'BS-9'!B302 =""),"",   'BS-9'!D302)</f>
        <v/>
      </c>
      <c r="E827" t="str">
        <f>IF(OR(    'BS-9'!B302=0,   'BS-9'!B302 =""),"",   'BS-9'!E302)</f>
        <v/>
      </c>
      <c r="F827" t="str">
        <f>IF(OR(    'BS-9'!B302=0,   'BS-9'!B302 =""),"",   'BS-9'!F302)</f>
        <v/>
      </c>
      <c r="G827" t="str">
        <f>IF(B827="","No Number",IF(ISNUMBER(VALUE(MID(B827,5,2))),IF(LEN(B827)=3,"Total",IF(OR(LEFT(B827,3)="340",LEFT(B827,3)="350",ISNUMBER(F827)),IF(SUM(D827:F827)=0,0,"Data"),"No Number")),"Head"))</f>
        <v>No Number</v>
      </c>
    </row>
    <row r="828">
      <c r="B828" t="str">
        <f>IF(OR(    'BS-9'!B303=0,   'BS-9'!B303 =""),"",   'BS-9'!B303)</f>
        <v/>
      </c>
      <c r="C828" t="str">
        <f>IF(OR(    'BS-9'!B303=0,   'BS-9'!B303 =""),"",   'BS-9'!C303)</f>
        <v/>
      </c>
      <c r="D828" t="str">
        <f>IF(OR(    'BS-9'!B303=0,   'BS-9'!B303 =""),"",   'BS-9'!D303)</f>
        <v/>
      </c>
      <c r="E828" t="str">
        <f>IF(OR(    'BS-9'!B303=0,   'BS-9'!B303 =""),"",   'BS-9'!E303)</f>
        <v/>
      </c>
      <c r="F828" t="str">
        <f>IF(OR(    'BS-9'!B303=0,   'BS-9'!B303 =""),"",   'BS-9'!F303)</f>
        <v/>
      </c>
      <c r="G828" t="str">
        <f>IF(B828="","No Number",IF(ISNUMBER(VALUE(MID(B828,5,2))),IF(LEN(B828)=3,"Total",IF(OR(LEFT(B828,3)="340",LEFT(B828,3)="350",ISNUMBER(F828)),IF(SUM(D828:F828)=0,0,"Data"),"No Number")),"Head"))</f>
        <v>No Number</v>
      </c>
    </row>
    <row r="829">
      <c r="B829" t="str">
        <f>IF(OR(    'BS-9'!B304=0,   'BS-9'!B304 =""),"",   'BS-9'!B304)</f>
        <v/>
      </c>
      <c r="C829" t="str">
        <f>IF(OR(    'BS-9'!B304=0,   'BS-9'!B304 =""),"",   'BS-9'!C304)</f>
        <v/>
      </c>
      <c r="D829" t="str">
        <f>IF(OR(    'BS-9'!B304=0,   'BS-9'!B304 =""),"",   'BS-9'!D304)</f>
        <v/>
      </c>
      <c r="E829" t="str">
        <f>IF(OR(    'BS-9'!B304=0,   'BS-9'!B304 =""),"",   'BS-9'!E304)</f>
        <v/>
      </c>
      <c r="F829" t="str">
        <f>IF(OR(    'BS-9'!B304=0,   'BS-9'!B304 =""),"",   'BS-9'!F304)</f>
        <v/>
      </c>
      <c r="G829" t="str">
        <f>IF(B829="","No Number",IF(ISNUMBER(VALUE(MID(B829,5,2))),IF(LEN(B829)=3,"Total",IF(OR(LEFT(B829,3)="340",LEFT(B829,3)="350",ISNUMBER(F829)),IF(SUM(D829:F829)=0,0,"Data"),"No Number")),"Head"))</f>
        <v>No Number</v>
      </c>
    </row>
    <row r="830">
      <c r="B830">
        <f>IF(OR(    'BS-9'!B305=0,   'BS-9'!B305 =""),"",   'BS-9'!B305)</f>
        <v>256</v>
      </c>
      <c r="C830" t="str">
        <f>IF(OR(    'BS-9'!B305=0,   'BS-9'!B305 =""),"",   'BS-9'!C305)</f>
        <v xml:space="preserve">Other Revenue Grants and funds- Revenue Expenses-Total-മറ്റ് റവന്യു ഗ്രാന്‍റുകളും ഫണ്ടുകളും -ആകെ </v>
      </c>
      <c r="D830">
        <f>SUBTOTAL(9,D821:D829)</f>
        <v>0</v>
      </c>
      <c r="E830">
        <f>SUBTOTAL(9,E821:E829)</f>
        <v>0</v>
      </c>
      <c r="F830">
        <f>SUBTOTAL(9,F821:F829)</f>
        <v>0</v>
      </c>
      <c r="G830" t="str">
        <f>IF(B830="","No Number",IF(ISNUMBER(VALUE(MID(B830,5,2))),IF(LEN(B830)=3,"Total",IF(OR(LEFT(B830,3)="340",LEFT(B830,3)="350",ISNUMBER(F830)),IF(SUM(D830:F830)=0,0,"Data"),"No Number")),"Head"))</f>
        <v>Head</v>
      </c>
    </row>
    <row r="831" xml:space="preserve">
      <c r="B831" t="str">
        <v>BS-9 PARTICULARS</v>
      </c>
      <c r="D831" t="str">
        <f>D32</f>
        <v>Actuals for the year 2023-2024(യഥാര്‍ത്ഥ കണക്ക് 2023-2024)</v>
      </c>
      <c r="E831" t="str">
        <f>E32</f>
        <v>Budget  for the  year (including all revisions) 2024-2025  (പരിഷ്കരിച്ച ബജറ്റ്  2024-2025)</v>
      </c>
      <c r="F831" t="str" xml:space="preserve">
        <f>F32</f>
        <v xml:space="preserve">Budget for the Year2025-2026
 (ബജറ്റ്-2025-2026)</v>
      </c>
      <c r="G831" t="str">
        <f>IF(B831="","No Number",IF(ISNUMBER(VALUE(MID(B831,5,2))),IF(LEN(B831)=3,"Total",IF(OR(LEFT(B831,3)="340",LEFT(B831,3)="350",ISNUMBER(F831)),IF(SUM(D831:F831)=0,0,"Data"),"No Number")),"Head"))</f>
        <v>Head</v>
      </c>
    </row>
    <row r="832">
      <c r="B832" t="str">
        <f>'BS-9'!B306</f>
        <v xml:space="preserve">260 - Grants, Contributions and Compensations from Own Fund </v>
      </c>
      <c r="G832" t="str">
        <f>IF(B832="","No Number",IF(ISNUMBER(VALUE(MID(B832,5,2))),IF(LEN(B832)=3,"Total",IF(OR(LEFT(B832,3)="340",LEFT(B832,3)="350",ISNUMBER(F832)),IF(SUM(D832:F832)=0,0,"Data"),"No Number")),"Head"))</f>
        <v>Head</v>
      </c>
    </row>
    <row r="833">
      <c r="B833">
        <f>IF(OR(    'BS-9'!B307=0,   'BS-9'!B307 =""),"",   'BS-9'!B307)</f>
        <v>2601001</v>
      </c>
      <c r="C833" t="str">
        <f>IF(OR(    'BS-9'!B307=0,   'BS-9'!B307 =""),"",   'BS-9'!C307)</f>
        <v>Grants, Contributions and Compensations from Own Fund- Grants</v>
      </c>
      <c r="D833">
        <f>IF(OR(    'BS-9'!B307=0,   'BS-9'!B307 =""),"",   'BS-9'!D307)</f>
        <v>0</v>
      </c>
      <c r="E833">
        <f>IF(OR(    'BS-9'!B307=0,   'BS-9'!B307 =""),"",   'BS-9'!E307)</f>
        <v>0</v>
      </c>
      <c r="F833">
        <f>IF(OR(    'BS-9'!B307=0,   'BS-9'!B307 =""),"",   'BS-9'!F307)</f>
        <v>0</v>
      </c>
      <c r="G833">
        <f>IF(B833="","No Number",IF(ISNUMBER(VALUE(MID(B833,5,2))),IF(LEN(B833)=3,"Total",IF(OR(LEFT(B833,3)="340",LEFT(B833,3)="350",ISNUMBER(F833)),IF(SUM(D833:F833)=0,0,"Data"),"No Number")),"Head"))</f>
        <v>0</v>
      </c>
    </row>
    <row r="834">
      <c r="B834">
        <f>IF(OR(    'BS-9'!B308=0,   'BS-9'!B308 =""),"",   'BS-9'!B308)</f>
        <v>2602001</v>
      </c>
      <c r="C834" t="str">
        <f>IF(OR(    'BS-9'!B308=0,   'BS-9'!B308 =""),"",   'BS-9'!C308)</f>
        <v>Grants, Contributions and Compensations from Own Fund- Contributions</v>
      </c>
      <c r="D834">
        <f>IF(OR(    'BS-9'!B308=0,   'BS-9'!B308 =""),"",   'BS-9'!D308)</f>
        <v>0</v>
      </c>
      <c r="E834">
        <f>IF(OR(    'BS-9'!B308=0,   'BS-9'!B308 =""),"",   'BS-9'!E308)</f>
        <v>0</v>
      </c>
      <c r="F834">
        <f>IF(OR(    'BS-9'!B308=0,   'BS-9'!B308 =""),"",   'BS-9'!F308)</f>
        <v>0</v>
      </c>
      <c r="G834">
        <f>IF(B834="","No Number",IF(ISNUMBER(VALUE(MID(B834,5,2))),IF(LEN(B834)=3,"Total",IF(OR(LEFT(B834,3)="340",LEFT(B834,3)="350",ISNUMBER(F834)),IF(SUM(D834:F834)=0,0,"Data"),"No Number")),"Head"))</f>
        <v>0</v>
      </c>
    </row>
    <row r="835">
      <c r="B835">
        <f>IF(OR(    'BS-9'!B309=0,   'BS-9'!B309 =""),"",   'BS-9'!B309)</f>
        <v>2603001</v>
      </c>
      <c r="C835" t="str">
        <f>IF(OR(    'BS-9'!B309=0,   'BS-9'!B309 =""),"",   'BS-9'!C309)</f>
        <v>Grants, Contributions and Compensations from Own Fund-  Compensations</v>
      </c>
      <c r="D835">
        <f>IF(OR(    'BS-9'!B309=0,   'BS-9'!B309 =""),"",   'BS-9'!D309)</f>
        <v>0</v>
      </c>
      <c r="E835">
        <f>IF(OR(    'BS-9'!B309=0,   'BS-9'!B309 =""),"",   'BS-9'!E309)</f>
        <v>0</v>
      </c>
      <c r="F835">
        <f>IF(OR(    'BS-9'!B309=0,   'BS-9'!B309 =""),"",   'BS-9'!F309)</f>
        <v>0</v>
      </c>
      <c r="G835">
        <f>IF(B835="","No Number",IF(ISNUMBER(VALUE(MID(B835,5,2))),IF(LEN(B835)=3,"Total",IF(OR(LEFT(B835,3)="340",LEFT(B835,3)="350",ISNUMBER(F835)),IF(SUM(D835:F835)=0,0,"Data"),"No Number")),"Head"))</f>
        <v>0</v>
      </c>
    </row>
    <row r="836">
      <c r="B836" t="str">
        <f>IF(OR(    'BS-9'!B310=0,   'BS-9'!B310 =""),"",   'BS-9'!B310)</f>
        <v/>
      </c>
      <c r="C836" t="str">
        <f>IF(OR(    'BS-9'!B310=0,   'BS-9'!B310 =""),"",   'BS-9'!C310)</f>
        <v/>
      </c>
      <c r="D836" t="str">
        <f>IF(OR(    'BS-9'!B310=0,   'BS-9'!B310 =""),"",   'BS-9'!D310)</f>
        <v/>
      </c>
      <c r="E836" t="str">
        <f>IF(OR(    'BS-9'!B310=0,   'BS-9'!B310 =""),"",   'BS-9'!E310)</f>
        <v/>
      </c>
      <c r="F836" t="str">
        <f>IF(OR(    'BS-9'!B310=0,   'BS-9'!B310 =""),"",   'BS-9'!F310)</f>
        <v/>
      </c>
      <c r="G836" t="str">
        <f>IF(B836="","No Number",IF(ISNUMBER(VALUE(MID(B836,5,2))),IF(LEN(B836)=3,"Total",IF(OR(LEFT(B836,3)="340",LEFT(B836,3)="350",ISNUMBER(F836)),IF(SUM(D836:F836)=0,0,"Data"),"No Number")),"Head"))</f>
        <v>No Number</v>
      </c>
    </row>
    <row r="837">
      <c r="B837" t="str">
        <f>IF(OR(    'BS-9'!B311=0,   'BS-9'!B311 =""),"",   'BS-9'!B311)</f>
        <v/>
      </c>
      <c r="C837" t="str">
        <f>IF(OR(    'BS-9'!B311=0,   'BS-9'!B311 =""),"",   'BS-9'!C311)</f>
        <v/>
      </c>
      <c r="D837" t="str">
        <f>IF(OR(    'BS-9'!B311=0,   'BS-9'!B311 =""),"",   'BS-9'!D311)</f>
        <v/>
      </c>
      <c r="E837" t="str">
        <f>IF(OR(    'BS-9'!B311=0,   'BS-9'!B311 =""),"",   'BS-9'!E311)</f>
        <v/>
      </c>
      <c r="F837" t="str">
        <f>IF(OR(    'BS-9'!B311=0,   'BS-9'!B311 =""),"",   'BS-9'!F311)</f>
        <v/>
      </c>
      <c r="G837" t="str">
        <f>IF(B837="","No Number",IF(ISNUMBER(VALUE(MID(B837,5,2))),IF(LEN(B837)=3,"Total",IF(OR(LEFT(B837,3)="340",LEFT(B837,3)="350",ISNUMBER(F837)),IF(SUM(D837:F837)=0,0,"Data"),"No Number")),"Head"))</f>
        <v>No Number</v>
      </c>
    </row>
    <row r="838">
      <c r="B838" t="str">
        <f>IF(OR(    'BS-9'!B312=0,   'BS-9'!B312 =""),"",   'BS-9'!B312)</f>
        <v/>
      </c>
      <c r="C838" t="str">
        <f>IF(OR(    'BS-9'!B312=0,   'BS-9'!B312 =""),"",   'BS-9'!C312)</f>
        <v/>
      </c>
      <c r="D838" t="str">
        <f>IF(OR(    'BS-9'!B312=0,   'BS-9'!B312 =""),"",   'BS-9'!D312)</f>
        <v/>
      </c>
      <c r="E838" t="str">
        <f>IF(OR(    'BS-9'!B312=0,   'BS-9'!B312 =""),"",   'BS-9'!E312)</f>
        <v/>
      </c>
      <c r="F838" t="str">
        <f>IF(OR(    'BS-9'!B312=0,   'BS-9'!B312 =""),"",   'BS-9'!F312)</f>
        <v/>
      </c>
      <c r="G838" t="str">
        <f>IF(B838="","No Number",IF(ISNUMBER(VALUE(MID(B838,5,2))),IF(LEN(B838)=3,"Total",IF(OR(LEFT(B838,3)="340",LEFT(B838,3)="350",ISNUMBER(F838)),IF(SUM(D838:F838)=0,0,"Data"),"No Number")),"Head"))</f>
        <v>No Number</v>
      </c>
    </row>
    <row r="839">
      <c r="B839" t="str">
        <f>IF(OR(    'BS-9'!B313=0,   'BS-9'!B313 =""),"",   'BS-9'!B313)</f>
        <v/>
      </c>
      <c r="C839" t="str">
        <f>IF(OR(    'BS-9'!B313=0,   'BS-9'!B313 =""),"",   'BS-9'!C313)</f>
        <v/>
      </c>
      <c r="D839" t="str">
        <f>IF(OR(    'BS-9'!B313=0,   'BS-9'!B313 =""),"",   'BS-9'!D313)</f>
        <v/>
      </c>
      <c r="E839" t="str">
        <f>IF(OR(    'BS-9'!B313=0,   'BS-9'!B313 =""),"",   'BS-9'!E313)</f>
        <v/>
      </c>
      <c r="F839" t="str">
        <f>IF(OR(    'BS-9'!B313=0,   'BS-9'!B313 =""),"",   'BS-9'!F313)</f>
        <v/>
      </c>
      <c r="G839" t="str">
        <f>IF(B839="","No Number",IF(ISNUMBER(VALUE(MID(B839,5,2))),IF(LEN(B839)=3,"Total",IF(OR(LEFT(B839,3)="340",LEFT(B839,3)="350",ISNUMBER(F839)),IF(SUM(D839:F839)=0,0,"Data"),"No Number")),"Head"))</f>
        <v>No Number</v>
      </c>
    </row>
    <row r="840">
      <c r="B840" t="str">
        <f>IF(OR(    'BS-9'!B314=0,   'BS-9'!B314 =""),"",   'BS-9'!B314)</f>
        <v/>
      </c>
      <c r="C840" t="str">
        <f>IF(OR(    'BS-9'!B314=0,   'BS-9'!B314 =""),"",   'BS-9'!C314)</f>
        <v/>
      </c>
      <c r="D840" t="str">
        <f>IF(OR(    'BS-9'!B314=0,   'BS-9'!B314 =""),"",   'BS-9'!D314)</f>
        <v/>
      </c>
      <c r="E840" t="str">
        <f>IF(OR(    'BS-9'!B314=0,   'BS-9'!B314 =""),"",   'BS-9'!E314)</f>
        <v/>
      </c>
      <c r="F840" t="str">
        <f>IF(OR(    'BS-9'!B314=0,   'BS-9'!B314 =""),"",   'BS-9'!F314)</f>
        <v/>
      </c>
      <c r="G840" t="str">
        <f>IF(B840="","No Number",IF(ISNUMBER(VALUE(MID(B840,5,2))),IF(LEN(B840)=3,"Total",IF(OR(LEFT(B840,3)="340",LEFT(B840,3)="350",ISNUMBER(F840)),IF(SUM(D840:F840)=0,0,"Data"),"No Number")),"Head"))</f>
        <v>No Number</v>
      </c>
    </row>
    <row r="841">
      <c r="B841" t="str">
        <f>IF(OR(    'BS-9'!B315=0,   'BS-9'!B315 =""),"",   'BS-9'!B315)</f>
        <v/>
      </c>
      <c r="C841" t="str">
        <f>IF(OR(    'BS-9'!B315=0,   'BS-9'!B315 =""),"",   'BS-9'!C315)</f>
        <v/>
      </c>
      <c r="D841" t="str">
        <f>IF(OR(    'BS-9'!B315=0,   'BS-9'!B315 =""),"",   'BS-9'!D315)</f>
        <v/>
      </c>
      <c r="E841" t="str">
        <f>IF(OR(    'BS-9'!B315=0,   'BS-9'!B315 =""),"",   'BS-9'!E315)</f>
        <v/>
      </c>
      <c r="F841" t="str">
        <f>IF(OR(    'BS-9'!B315=0,   'BS-9'!B315 =""),"",   'BS-9'!F315)</f>
        <v/>
      </c>
      <c r="G841" t="str">
        <f>IF(B841="","No Number",IF(ISNUMBER(VALUE(MID(B841,5,2))),IF(LEN(B841)=3,"Total",IF(OR(LEFT(B841,3)="340",LEFT(B841,3)="350",ISNUMBER(F841)),IF(SUM(D841:F841)=0,0,"Data"),"No Number")),"Head"))</f>
        <v>No Number</v>
      </c>
    </row>
    <row r="842">
      <c r="B842">
        <f>IF(OR(    'BS-9'!B316=0,   'BS-9'!B316 =""),"",   'BS-9'!B316)</f>
        <v>260</v>
      </c>
      <c r="C842" t="str">
        <f>IF(OR(    'BS-9'!B316=0,   'BS-9'!B316 =""),"",   'BS-9'!C316)</f>
        <v xml:space="preserve">Grants, Contributions and Compensations from Own Fund-total </v>
      </c>
      <c r="D842">
        <f>SUBTOTAL(9,D833:D841)</f>
        <v>0</v>
      </c>
      <c r="E842">
        <f>SUBTOTAL(9,E833:E841)</f>
        <v>0</v>
      </c>
      <c r="F842">
        <f>SUBTOTAL(9,F833:F841)</f>
        <v>0</v>
      </c>
      <c r="G842" t="str">
        <f>IF(B842="","No Number",IF(ISNUMBER(VALUE(MID(B842,5,2))),IF(LEN(B842)=3,"Total",IF(OR(LEFT(B842,3)="340",LEFT(B842,3)="350",ISNUMBER(F842)),IF(SUM(D842:F842)=0,0,"Data"),"No Number")),"Head"))</f>
        <v>Head</v>
      </c>
    </row>
    <row r="843">
      <c r="B843" t="str">
        <v xml:space="preserve">Total-Revenue Expenditure-PLAN-പ്ലാന്‍ റവന്യു ചെലവുകള്‍ ആകെ </v>
      </c>
      <c r="D843">
        <f>SUBTOTAL(9,D528:D842)</f>
        <v>98689815</v>
      </c>
      <c r="E843">
        <f>SUBTOTAL(9,E528:E842)</f>
        <v>166134378</v>
      </c>
      <c r="F843">
        <f>SUBTOTAL(9,F528:F842)</f>
        <v>177735394</v>
      </c>
      <c r="G843" t="str">
        <f>IF(B843="","No Number",IF(ISNUMBER(VALUE(MID(B843,5,2))),IF(LEN(B843)=3,"Total",IF(OR(LEFT(B843,3)="340",LEFT(B843,3)="350",ISNUMBER(F843)),IF(SUM(D843:F843)=0,0,"Data"),"No Number")),"Head"))</f>
        <v>Head</v>
      </c>
    </row>
    <row r="844">
      <c r="B844" t="str">
        <f>B57</f>
        <v>Karassery Grama Panchayath Draft  Budget for the Financial Year 2025-2026</v>
      </c>
      <c r="G844" t="str">
        <f>IF(B844="","No Number",IF(ISNUMBER(VALUE(MID(B844,5,2))),IF(LEN(B844)=3,"Total",IF(OR(LEFT(B844,3)="340",LEFT(B844,3)="350",ISNUMBER(F844)),IF(SUM(D844:F844)=0,0,"Data"),"No Number")),"Head"))</f>
        <v>Head</v>
      </c>
    </row>
    <row r="845">
      <c r="B845" t="str">
        <f>'BS-10'!B5</f>
        <v>BS-10- Revenue Expenditure-B FUND &amp; STATE SPONSORED SCHEMES -(നോണ്‍-പ്ലാന്‍ റവന്യു  ചെലവുകള്‍ക്ക്‌ വേണ്ടിയുള്ള വകയിരുത്തലുകള്‍)</v>
      </c>
      <c r="G845" t="str">
        <f>IF(B845="","No Number",IF(ISNUMBER(VALUE(MID(B845,5,2))),IF(LEN(B845)=3,"Total",IF(OR(LEFT(B845,3)="340",LEFT(B845,3)="350",ISNUMBER(F845)),IF(SUM(D845:F845)=0,0,"Data"),"No Number")),"Head"))</f>
        <v>Head</v>
      </c>
    </row>
    <row r="846" xml:space="preserve">
      <c r="B846" t="str">
        <v>DETAILED HEAD CODE</v>
      </c>
      <c r="C846" t="str">
        <v>PARTICULARS (ഇനവിവരം)</v>
      </c>
      <c r="D846" t="str">
        <f>D32</f>
        <v>Actuals for the year 2023-2024(യഥാര്‍ത്ഥ കണക്ക് 2023-2024)</v>
      </c>
      <c r="E846" t="str">
        <f>E32</f>
        <v>Budget  for the  year (including all revisions) 2024-2025  (പരിഷ്കരിച്ച ബജറ്റ്  2024-2025)</v>
      </c>
      <c r="F846" t="str" xml:space="preserve">
        <f>F32</f>
        <v xml:space="preserve">Budget for the Year2025-2026
 (ബജറ്റ്-2025-2026)</v>
      </c>
      <c r="G846" t="str">
        <f>IF(B846="","No Number",IF(ISNUMBER(VALUE(MID(B846,5,2))),IF(LEN(B846)=3,"Total",IF(OR(LEFT(B846,3)="340",LEFT(B846,3)="350",ISNUMBER(F846)),IF(SUM(D846:F846)=0,0,"Data"),"No Number")),"Head"))</f>
        <v>Head</v>
      </c>
    </row>
    <row r="847">
      <c r="B847">
        <f>IF(OR(   'BS-10'!B7=0,  'BS-10'!B7 =""),"",   'BS-10'!B7)</f>
        <v>2541001</v>
      </c>
      <c r="C847" t="str">
        <f>IF(OR(   'BS-10'!B7=0,  'BS-10'!B7 =""),"",   'BS-10'!C7)</f>
        <v xml:space="preserve">Expenditures of Transferred Institutions (not included under Decentralised Plan Programme)-ഘടക സ്ഥാപനങ്ങള്‍ക്ക് വേണ്ടിയുള്ള നോണ്‍ പ്ലാന്‍ ചെലവുകള്‍ </v>
      </c>
      <c r="D847">
        <f>IF(OR(   'BS-10'!B7=0,  'BS-10'!B7 =""),"",   'BS-10'!D7)</f>
        <v>46236000</v>
      </c>
      <c r="E847">
        <f>IF(OR(   'BS-10'!B7=0,  'BS-10'!B7 =""),"",   'BS-10'!E7)</f>
        <v>60000000</v>
      </c>
      <c r="F847">
        <f>IF(OR(   'BS-10'!B7=0,  'BS-10'!B7 =""),"",   'BS-10'!F7)</f>
        <v>70000000</v>
      </c>
      <c r="G847" t="str">
        <f>IF(B847="","No Number",IF(ISNUMBER(VALUE(MID(B847,5,2))),IF(LEN(B847)=3,"Total",IF(OR(LEFT(B847,3)="340",LEFT(B847,3)="350",ISNUMBER(F847)),IF(SUM(D847:F847)=0,0,"Data"),"No Number")),"Head"))</f>
        <v>Data</v>
      </c>
    </row>
    <row r="848">
      <c r="B848">
        <f>IF(OR(   'BS-10'!B8=0,  'BS-10'!B8 =""),"",   'BS-10'!B8)</f>
        <v>2542001</v>
      </c>
      <c r="C848" t="str">
        <f>IF(OR(   'BS-10'!B8=0,  'BS-10'!B8 =""),"",   'BS-10'!C8)</f>
        <v xml:space="preserve">State Sponsored Schemes (not included under Decentralised Plan Programme)-സംസ്ഥാന ആവിഷ്കൃത പദ്ധതികള്‍ക്കുള്ള നോണ്‍ പ്ലാന്‍ ചെലവുകള്‍ </v>
      </c>
      <c r="D848">
        <f>IF(OR(   'BS-10'!B8=0,  'BS-10'!B8 =""),"",   'BS-10'!D8)</f>
        <v>0</v>
      </c>
      <c r="E848">
        <f>IF(OR(   'BS-10'!B8=0,  'BS-10'!B8 =""),"",   'BS-10'!E8)</f>
        <v>0</v>
      </c>
      <c r="F848">
        <f>IF(OR(   'BS-10'!B8=0,  'BS-10'!B8 =""),"",   'BS-10'!F8)</f>
        <v>0</v>
      </c>
      <c r="G848">
        <f>IF(B848="","No Number",IF(ISNUMBER(VALUE(MID(B848,5,2))),IF(LEN(B848)=3,"Total",IF(OR(LEFT(B848,3)="340",LEFT(B848,3)="350",ISNUMBER(F848)),IF(SUM(D848:F848)=0,0,"Data"),"No Number")),"Head"))</f>
        <v>0</v>
      </c>
    </row>
    <row r="849">
      <c r="B849" t="str">
        <f>IF(OR(   'BS-10'!B9=0,  'BS-10'!B9 =""),"",   'BS-10'!B9)</f>
        <v/>
      </c>
      <c r="C849" t="str">
        <f>IF(OR(   'BS-10'!B9=0,  'BS-10'!B9 =""),"",   'BS-10'!C9)</f>
        <v/>
      </c>
      <c r="D849" t="str">
        <f>IF(OR(   'BS-10'!B9=0,  'BS-10'!B9 =""),"",   'BS-10'!D9)</f>
        <v/>
      </c>
      <c r="E849" t="str">
        <f>IF(OR(   'BS-10'!B9=0,  'BS-10'!B9 =""),"",   'BS-10'!E9)</f>
        <v/>
      </c>
      <c r="F849" t="str">
        <f>IF(OR(   'BS-10'!B9=0,  'BS-10'!B9 =""),"",   'BS-10'!F9)</f>
        <v/>
      </c>
      <c r="G849" t="str">
        <f>IF(B849="","No Number",IF(ISNUMBER(VALUE(MID(B849,5,2))),IF(LEN(B849)=3,"Total",IF(OR(LEFT(B849,3)="340",LEFT(B849,3)="350",ISNUMBER(F849)),IF(SUM(D849:F849)=0,0,"Data"),"No Number")),"Head"))</f>
        <v>No Number</v>
      </c>
    </row>
    <row r="850">
      <c r="B850" t="str">
        <f>IF(OR(   'BS-10'!B10=0,  'BS-10'!B10 =""),"",   'BS-10'!B10)</f>
        <v/>
      </c>
      <c r="C850" t="str">
        <f>IF(OR(   'BS-10'!B10=0,  'BS-10'!B10 =""),"",   'BS-10'!C10)</f>
        <v/>
      </c>
      <c r="D850" t="str">
        <f>IF(OR(   'BS-10'!B10=0,  'BS-10'!B10 =""),"",   'BS-10'!D10)</f>
        <v/>
      </c>
      <c r="E850" t="str">
        <f>IF(OR(   'BS-10'!B10=0,  'BS-10'!B10 =""),"",   'BS-10'!E10)</f>
        <v/>
      </c>
      <c r="F850" t="str">
        <f>IF(OR(   'BS-10'!B10=0,  'BS-10'!B10 =""),"",   'BS-10'!F10)</f>
        <v/>
      </c>
      <c r="G850" t="str">
        <f>IF(B850="","No Number",IF(ISNUMBER(VALUE(MID(B850,5,2))),IF(LEN(B850)=3,"Total",IF(OR(LEFT(B850,3)="340",LEFT(B850,3)="350",ISNUMBER(F850)),IF(SUM(D850:F850)=0,0,"Data"),"No Number")),"Head"))</f>
        <v>No Number</v>
      </c>
    </row>
    <row r="851">
      <c r="B851">
        <f>IF(OR(   'BS-10'!B11=0,  'BS-10'!B11 =""),"",   'BS-10'!B11)</f>
        <v>254</v>
      </c>
      <c r="C851" t="str">
        <f>IF(OR(   'BS-10'!B11=0,  'BS-10'!B11 =""),"",   'BS-10'!C11)</f>
        <v>Total-Expenditures of Transferred Institutions (not included under Decentralised Plan Programme)</v>
      </c>
      <c r="D851">
        <f>SUBTOTAL(9,D847:D850)</f>
        <v>46236000</v>
      </c>
      <c r="E851">
        <f>SUBTOTAL(9,E847:E850)</f>
        <v>60000000</v>
      </c>
      <c r="F851">
        <f>SUBTOTAL(9,F847:F850)</f>
        <v>70000000</v>
      </c>
      <c r="G851" t="str">
        <f>IF(B851="","No Number",IF(ISNUMBER(VALUE(MID(B851,5,2))),IF(LEN(B851)=3,"Total",IF(OR(LEFT(B851,3)="340",LEFT(B851,3)="350",ISNUMBER(F851)),IF(SUM(D851:F851)=0,0,"Data"),"No Number")),"Head"))</f>
        <v>Head</v>
      </c>
    </row>
    <row r="852">
      <c r="B852" t="str">
        <f>B57</f>
        <v>Karassery Grama Panchayath Draft  Budget for the Financial Year 2025-2026</v>
      </c>
      <c r="G852" t="str">
        <f>IF(B852="","No Number",IF(ISNUMBER(VALUE(MID(B852,5,2))),IF(LEN(B852)=3,"Total",IF(OR(LEFT(B852,3)="340",LEFT(B852,3)="350",ISNUMBER(F852)),IF(SUM(D852:F852)=0,0,"Data"),"No Number")),"Head"))</f>
        <v>Head</v>
      </c>
    </row>
    <row r="853">
      <c r="B853" t="str">
        <f>'BS-11'!B5</f>
        <v xml:space="preserve"> BS-11CAPITAL EXPENDITURE - LOAN REPAYMENTS -  (വായ്പ തിരിച്ചടവിനു  വേണ്ടിയുള്ള വകയിരുത്തലുകള്‍)</v>
      </c>
      <c r="G853" t="str">
        <v>Head</v>
      </c>
    </row>
    <row r="854" xml:space="preserve">
      <c r="B854" t="str">
        <v>DETAILED HEAD CODE</v>
      </c>
      <c r="C854" t="str">
        <v>PARTICULARS (ഇനവിവരം)</v>
      </c>
      <c r="D854" t="str">
        <f>D32</f>
        <v>Actuals for the year 2023-2024(യഥാര്‍ത്ഥ കണക്ക് 2023-2024)</v>
      </c>
      <c r="E854" t="str">
        <f>E32</f>
        <v>Budget  for the  year (including all revisions) 2024-2025  (പരിഷ്കരിച്ച ബജറ്റ്  2024-2025)</v>
      </c>
      <c r="F854" t="str" xml:space="preserve">
        <f>F32</f>
        <v xml:space="preserve">Budget for the Year2025-2026
 (ബജറ്റ്-2025-2026)</v>
      </c>
      <c r="G854" t="str">
        <f>IF(B854="","No Number",IF(ISNUMBER(VALUE(MID(B854,5,2))),IF(LEN(B854)=3,"Total",IF(OR(LEFT(B854,3)="340",LEFT(B854,3)="350",ISNUMBER(F854)),IF(SUM(D854:F854)=0,0,"Data"),"No Number")),"Head"))</f>
        <v>Head</v>
      </c>
    </row>
    <row r="855">
      <c r="B855">
        <f>IF(OR(    'BS-11'!B7=0,   'BS-11'!B7 =""),"",   'BS-11'!B7)</f>
        <v>3301001</v>
      </c>
      <c r="C855" t="str">
        <f>IF(OR(    'BS-11'!B7=0,   'BS-11'!B7 =""),"",   'BS-11'!C7)</f>
        <v>loans from Central Government- കേന്ദ്ര സര്‍ക്കാരില്‍ നിന്നുള്ള വായ്പ</v>
      </c>
      <c r="D855">
        <f>IF(OR(    'BS-11'!B7=0,   'BS-11'!B7 =""),"",   'BS-11'!D7)</f>
        <v>0</v>
      </c>
      <c r="E855">
        <f>IF(OR(    'BS-11'!B7=0,   'BS-11'!B7 =""),"",   'BS-11'!E7)</f>
        <v>0</v>
      </c>
      <c r="F855">
        <f>IF(OR(    'BS-11'!B7=0,   'BS-11'!B7 =""),"",   'BS-11'!F7)</f>
        <v>0</v>
      </c>
      <c r="G855">
        <f>IF(B855="","No Number",IF(ISNUMBER(VALUE(MID(B855,5,2))),IF(LEN(B855)=3,"Total",IF(OR(LEFT(B855,3)="340",LEFT(B855,3)="350",ISNUMBER(F855)),IF(SUM(D855:F855)=0,0,"Data"),"No Number")),"Head"))</f>
        <v>0</v>
      </c>
    </row>
    <row r="856">
      <c r="B856">
        <f>IF(OR(    'BS-11'!B8=0,   'BS-11'!B8 =""),"",   'BS-11'!B8)</f>
        <v>3302001</v>
      </c>
      <c r="C856" t="str">
        <f>IF(OR(    'BS-11'!B8=0,   'BS-11'!B8 =""),"",   'BS-11'!C8)</f>
        <v>loans from State Government-സംസ്ഥാന സര്‍ക്കാരില്‍ നിന്നുള്ള വായ്പ</v>
      </c>
      <c r="D856">
        <f>IF(OR(    'BS-11'!B8=0,   'BS-11'!B8 =""),"",   'BS-11'!D8)</f>
        <v>0</v>
      </c>
      <c r="E856">
        <f>IF(OR(    'BS-11'!B8=0,   'BS-11'!B8 =""),"",   'BS-11'!E8)</f>
        <v>0</v>
      </c>
      <c r="F856">
        <f>IF(OR(    'BS-11'!B8=0,   'BS-11'!B8 =""),"",   'BS-11'!F8)</f>
        <v>0</v>
      </c>
      <c r="G856">
        <f>IF(B856="","No Number",IF(ISNUMBER(VALUE(MID(B856,5,2))),IF(LEN(B856)=3,"Total",IF(OR(LEFT(B856,3)="340",LEFT(B856,3)="350",ISNUMBER(F856)),IF(SUM(D856:F856)=0,0,"Data"),"No Number")),"Head"))</f>
        <v>0</v>
      </c>
    </row>
    <row r="857">
      <c r="B857">
        <f>IF(OR(    'BS-11'!B9=0,   'BS-11'!B9 =""),"",   'BS-11'!B9)</f>
        <v>3303001</v>
      </c>
      <c r="C857" t="str">
        <f>IF(OR(    'BS-11'!B9=0,   'BS-11'!B9 =""),"",   'BS-11'!C9)</f>
        <v>loans from Government Bodies and Associations-സര്‍ക്കാര്‍ സ്ഥാപനങ്ങളില്‍ നിന്നും സംഘടനകളില്‍ നിന്നുമുള്ള വായ്പ</v>
      </c>
      <c r="D857">
        <f>IF(OR(    'BS-11'!B9=0,   'BS-11'!B9 =""),"",   'BS-11'!D9)</f>
        <v>0</v>
      </c>
      <c r="E857">
        <f>IF(OR(    'BS-11'!B9=0,   'BS-11'!B9 =""),"",   'BS-11'!E9)</f>
        <v>0</v>
      </c>
      <c r="F857">
        <f>IF(OR(    'BS-11'!B9=0,   'BS-11'!B9 =""),"",   'BS-11'!F9)</f>
        <v>0</v>
      </c>
      <c r="G857">
        <f>IF(B857="","No Number",IF(ISNUMBER(VALUE(MID(B857,5,2))),IF(LEN(B857)=3,"Total",IF(OR(LEFT(B857,3)="340",LEFT(B857,3)="350",ISNUMBER(F857)),IF(SUM(D857:F857)=0,0,"Data"),"No Number")),"Head"))</f>
        <v>0</v>
      </c>
    </row>
    <row r="858">
      <c r="B858">
        <f>IF(OR(    'BS-11'!B10=0,   'BS-11'!B10 =""),"",   'BS-11'!B10)</f>
        <v>3304001</v>
      </c>
      <c r="C858" t="str">
        <f>IF(OR(    'BS-11'!B10=0,   'BS-11'!B10 =""),"",   'BS-11'!C10)</f>
        <v xml:space="preserve">loans from International Agencies-അന്തര്‍ദേശീയ സ്ഥാപനങ്ങളില്‍ നിന്നുമുള്ള വായ്പ </v>
      </c>
      <c r="D858">
        <f>IF(OR(    'BS-11'!B10=0,   'BS-11'!B10 =""),"",   'BS-11'!D10)</f>
        <v>0</v>
      </c>
      <c r="E858">
        <f>IF(OR(    'BS-11'!B10=0,   'BS-11'!B10 =""),"",   'BS-11'!E10)</f>
        <v>0</v>
      </c>
      <c r="F858">
        <f>IF(OR(    'BS-11'!B10=0,   'BS-11'!B10 =""),"",   'BS-11'!F10)</f>
        <v>0</v>
      </c>
      <c r="G858">
        <f>IF(B858="","No Number",IF(ISNUMBER(VALUE(MID(B858,5,2))),IF(LEN(B858)=3,"Total",IF(OR(LEFT(B858,3)="340",LEFT(B858,3)="350",ISNUMBER(F858)),IF(SUM(D858:F858)=0,0,"Data"),"No Number")),"Head"))</f>
        <v>0</v>
      </c>
    </row>
    <row r="859">
      <c r="B859">
        <f>IF(OR(    'BS-11'!B11=0,   'BS-11'!B11 =""),"",   'BS-11'!B11)</f>
        <v>3305001</v>
      </c>
      <c r="C859" t="str">
        <f>IF(OR(    'BS-11'!B11=0,   'BS-11'!B11 =""),"",   'BS-11'!C11)</f>
        <v>loans from Banks &amp; Other Financial Institutions-ബാങ്കുകളില്‍ നിന്നും മറ്റ് ബാങ്കിംഗ്  സ്ഥാപനങ്ങളില്‍ നിന്നുമുള്ള വായ്പ</v>
      </c>
      <c r="D859">
        <f>IF(OR(    'BS-11'!B11=0,   'BS-11'!B11 =""),"",   'BS-11'!D11)</f>
        <v>2331817</v>
      </c>
      <c r="E859">
        <f>IF(OR(    'BS-11'!B11=0,   'BS-11'!B11 =""),"",   'BS-11'!E11)</f>
        <v>2400000</v>
      </c>
      <c r="F859">
        <f>IF(OR(    'BS-11'!B11=0,   'BS-11'!B11 =""),"",   'BS-11'!F11)</f>
        <v>2400000</v>
      </c>
      <c r="G859" t="str">
        <f>IF(B859="","No Number",IF(ISNUMBER(VALUE(MID(B859,5,2))),IF(LEN(B859)=3,"Total",IF(OR(LEFT(B859,3)="340",LEFT(B859,3)="350",ISNUMBER(F859)),IF(SUM(D859:F859)=0,0,"Data"),"No Number")),"Head"))</f>
        <v>Data</v>
      </c>
    </row>
    <row r="860">
      <c r="B860">
        <f>IF(OR(    'BS-11'!B12=0,   'BS-11'!B12 =""),"",   'BS-11'!B12)</f>
        <v>3305002</v>
      </c>
      <c r="C860" t="str">
        <f>IF(OR(    'BS-11'!B12=0,   'BS-11'!B12 =""),"",   'BS-11'!C12)</f>
        <v>loans - Loan from Financial Institutions-മറ്റ് ധനകാര്യ സ്ഥാപനങ്ങളില്‍ നിന്നുമുള്ള വായ്പ</v>
      </c>
      <c r="D860">
        <f>IF(OR(    'BS-11'!B12=0,   'BS-11'!B12 =""),"",   'BS-11'!D12)</f>
        <v>0</v>
      </c>
      <c r="E860">
        <f>IF(OR(    'BS-11'!B12=0,   'BS-11'!B12 =""),"",   'BS-11'!E12)</f>
        <v>0</v>
      </c>
      <c r="F860">
        <f>IF(OR(    'BS-11'!B12=0,   'BS-11'!B12 =""),"",   'BS-11'!F12)</f>
        <v>0</v>
      </c>
      <c r="G860">
        <f>IF(B860="","No Number",IF(ISNUMBER(VALUE(MID(B860,5,2))),IF(LEN(B860)=3,"Total",IF(OR(LEFT(B860,3)="340",LEFT(B860,3)="350",ISNUMBER(F860)),IF(SUM(D860:F860)=0,0,"Data"),"No Number")),"Head"))</f>
        <v>0</v>
      </c>
    </row>
    <row r="861">
      <c r="B861">
        <f>IF(OR(    'BS-11'!B13=0,   'BS-11'!B13 =""),"",   'BS-11'!B13)</f>
        <v>3306001</v>
      </c>
      <c r="C861" t="str">
        <f>IF(OR(    'BS-11'!B13=0,   'BS-11'!B13 =""),"",   'BS-11'!C13)</f>
        <v>loans -Other Term Loans-മറ്റ് ടേം ലോണുകള്‍</v>
      </c>
      <c r="D861">
        <f>IF(OR(    'BS-11'!B13=0,   'BS-11'!B13 =""),"",   'BS-11'!D13)</f>
        <v>0</v>
      </c>
      <c r="E861">
        <f>IF(OR(    'BS-11'!B13=0,   'BS-11'!B13 =""),"",   'BS-11'!E13)</f>
        <v>0</v>
      </c>
      <c r="F861">
        <f>IF(OR(    'BS-11'!B13=0,   'BS-11'!B13 =""),"",   'BS-11'!F13)</f>
        <v>0</v>
      </c>
      <c r="G861">
        <f>IF(B861="","No Number",IF(ISNUMBER(VALUE(MID(B861,5,2))),IF(LEN(B861)=3,"Total",IF(OR(LEFT(B861,3)="340",LEFT(B861,3)="350",ISNUMBER(F861)),IF(SUM(D861:F861)=0,0,"Data"),"No Number")),"Head"))</f>
        <v>0</v>
      </c>
    </row>
    <row r="862">
      <c r="B862">
        <f>IF(OR(    'BS-11'!B14=0,   'BS-11'!B14 =""),"",   'BS-11'!B14)</f>
        <v>3307001</v>
      </c>
      <c r="C862" t="str">
        <f>IF(OR(    'BS-11'!B14=0,   'BS-11'!B14 =""),"",   'BS-11'!C14)</f>
        <v>loans - Bonds &amp; Debentures-ബോണ്ടുകളുടെയും ,ഡിബഞ്ചറുകളുടെയും ഈടിന്മേലുള്ള വായ്പകള്‍</v>
      </c>
      <c r="D862">
        <f>IF(OR(    'BS-11'!B14=0,   'BS-11'!B14 =""),"",   'BS-11'!D14)</f>
        <v>0</v>
      </c>
      <c r="E862">
        <f>IF(OR(    'BS-11'!B14=0,   'BS-11'!B14 =""),"",   'BS-11'!E14)</f>
        <v>0</v>
      </c>
      <c r="F862">
        <f>IF(OR(    'BS-11'!B14=0,   'BS-11'!B14 =""),"",   'BS-11'!F14)</f>
        <v>0</v>
      </c>
      <c r="G862">
        <f>IF(B862="","No Number",IF(ISNUMBER(VALUE(MID(B862,5,2))),IF(LEN(B862)=3,"Total",IF(OR(LEFT(B862,3)="340",LEFT(B862,3)="350",ISNUMBER(F862)),IF(SUM(D862:F862)=0,0,"Data"),"No Number")),"Head"))</f>
        <v>0</v>
      </c>
    </row>
    <row r="863">
      <c r="B863">
        <f>IF(OR(    'BS-11'!B15=0,   'BS-11'!B15 =""),"",   'BS-11'!B15)</f>
        <v>3308001</v>
      </c>
      <c r="C863" t="str">
        <f>IF(OR(    'BS-11'!B15=0,   'BS-11'!B15 =""),"",   'BS-11'!C15)</f>
        <v>loans -Other Loans-മറ്റ് വായ്പകള്‍</v>
      </c>
      <c r="D863">
        <f>IF(OR(    'BS-11'!B15=0,   'BS-11'!B15 =""),"",   'BS-11'!D15)</f>
        <v>0</v>
      </c>
      <c r="E863">
        <f>IF(OR(    'BS-11'!B15=0,   'BS-11'!B15 =""),"",   'BS-11'!E15)</f>
        <v>0</v>
      </c>
      <c r="F863">
        <f>IF(OR(    'BS-11'!B15=0,   'BS-11'!B15 =""),"",   'BS-11'!F15)</f>
        <v>0</v>
      </c>
      <c r="G863">
        <f>IF(B863="","No Number",IF(ISNUMBER(VALUE(MID(B863,5,2))),IF(LEN(B863)=3,"Total",IF(OR(LEFT(B863,3)="340",LEFT(B863,3)="350",ISNUMBER(F863)),IF(SUM(D863:F863)=0,0,"Data"),"No Number")),"Head"))</f>
        <v>0</v>
      </c>
    </row>
    <row r="864">
      <c r="B864" t="str">
        <f>IF(OR(    'BS-11'!B16=0,   'BS-11'!B16 =""),"",   'BS-11'!B16)</f>
        <v/>
      </c>
      <c r="C864" t="str">
        <f>IF(OR(    'BS-11'!B16=0,   'BS-11'!B16 =""),"",   'BS-11'!C16)</f>
        <v/>
      </c>
      <c r="D864" t="str">
        <f>IF(OR(    'BS-11'!B16=0,   'BS-11'!B16 =""),"",   'BS-11'!D16)</f>
        <v/>
      </c>
      <c r="E864" t="str">
        <f>IF(OR(    'BS-11'!B16=0,   'BS-11'!B16 =""),"",   'BS-11'!E16)</f>
        <v/>
      </c>
      <c r="F864" t="str">
        <f>IF(OR(    'BS-11'!B16=0,   'BS-11'!B16 =""),"",   'BS-11'!F16)</f>
        <v/>
      </c>
      <c r="G864" t="str">
        <f>IF(B864="","No Number",IF(ISNUMBER(VALUE(MID(B864,5,2))),IF(LEN(B864)=3,"Total",IF(OR(LEFT(B864,3)="340",LEFT(B864,3)="350",ISNUMBER(F864)),IF(SUM(D864:F864)=0,0,"Data"),"No Number")),"Head"))</f>
        <v>No Number</v>
      </c>
    </row>
    <row r="865">
      <c r="B865" t="str">
        <f>IF(OR(    'BS-11'!B17=0,   'BS-11'!B17 =""),"",   'BS-11'!B17)</f>
        <v/>
      </c>
      <c r="C865" t="str">
        <f>IF(OR(    'BS-11'!B17=0,   'BS-11'!B17 =""),"",   'BS-11'!C17)</f>
        <v/>
      </c>
      <c r="D865" t="str">
        <f>IF(OR(    'BS-11'!B17=0,   'BS-11'!B17 =""),"",   'BS-11'!D17)</f>
        <v/>
      </c>
      <c r="E865" t="str">
        <f>IF(OR(    'BS-11'!B17=0,   'BS-11'!B17 =""),"",   'BS-11'!E17)</f>
        <v/>
      </c>
      <c r="F865" t="str">
        <f>IF(OR(    'BS-11'!B17=0,   'BS-11'!B17 =""),"",   'BS-11'!F17)</f>
        <v/>
      </c>
      <c r="G865" t="str">
        <f>IF(B865="","No Number",IF(ISNUMBER(VALUE(MID(B865,5,2))),IF(LEN(B865)=3,"Total",IF(OR(LEFT(B865,3)="340",LEFT(B865,3)="350",ISNUMBER(F865)),IF(SUM(D865:F865)=0,0,"Data"),"No Number")),"Head"))</f>
        <v>No Number</v>
      </c>
    </row>
    <row r="866">
      <c r="B866" t="str">
        <f>IF(OR(    'BS-11'!B18=0,   'BS-11'!B18 =""),"",   'BS-11'!B18)</f>
        <v/>
      </c>
      <c r="C866" t="str">
        <f>IF(OR(    'BS-11'!B18=0,   'BS-11'!B18 =""),"",   'BS-11'!C18)</f>
        <v/>
      </c>
      <c r="D866" t="str">
        <f>IF(OR(    'BS-11'!B18=0,   'BS-11'!B18 =""),"",   'BS-11'!D18)</f>
        <v/>
      </c>
      <c r="E866" t="str">
        <f>IF(OR(    'BS-11'!B18=0,   'BS-11'!B18 =""),"",   'BS-11'!E18)</f>
        <v/>
      </c>
      <c r="F866" t="str">
        <f>IF(OR(    'BS-11'!B18=0,   'BS-11'!B18 =""),"",   'BS-11'!F18)</f>
        <v/>
      </c>
      <c r="G866" t="str">
        <f>IF(B866="","No Number",IF(ISNUMBER(VALUE(MID(B866,5,2))),IF(LEN(B866)=3,"Total",IF(OR(LEFT(B866,3)="340",LEFT(B866,3)="350",ISNUMBER(F866)),IF(SUM(D866:F866)=0,0,"Data"),"No Number")),"Head"))</f>
        <v>No Number</v>
      </c>
    </row>
    <row r="867">
      <c r="B867" t="str">
        <f>IF(OR(    'BS-11'!B19=0,   'BS-11'!B19 =""),"",   'BS-11'!B19)</f>
        <v/>
      </c>
      <c r="C867" t="str">
        <f>IF(OR(    'BS-11'!B19=0,   'BS-11'!B19 =""),"",   'BS-11'!C19)</f>
        <v/>
      </c>
      <c r="D867" t="str">
        <f>IF(OR(    'BS-11'!B19=0,   'BS-11'!B19 =""),"",   'BS-11'!D19)</f>
        <v/>
      </c>
      <c r="E867" t="str">
        <f>IF(OR(    'BS-11'!B19=0,   'BS-11'!B19 =""),"",   'BS-11'!E19)</f>
        <v/>
      </c>
      <c r="F867" t="str">
        <f>IF(OR(    'BS-11'!B19=0,   'BS-11'!B19 =""),"",   'BS-11'!F19)</f>
        <v/>
      </c>
      <c r="G867" t="str">
        <f>IF(B867="","No Number",IF(ISNUMBER(VALUE(MID(B867,5,2))),IF(LEN(B867)=3,"Total",IF(OR(LEFT(B867,3)="340",LEFT(B867,3)="350",ISNUMBER(F867)),IF(SUM(D867:F867)=0,0,"Data"),"No Number")),"Head"))</f>
        <v>No Number</v>
      </c>
    </row>
    <row r="868">
      <c r="B868">
        <f>IF(OR(    'BS-11'!B20=0,   'BS-11'!B20 =""),"",   'BS-11'!B20)</f>
        <v>330</v>
      </c>
      <c r="C868" t="str">
        <f>IF(OR(    'BS-11'!B20=0,   'BS-11'!B20 =""),"",   'BS-11'!C20)</f>
        <v xml:space="preserve">Total-Loan Repayments-ആകെ വായ്പ തിരിച്ചടവ് </v>
      </c>
      <c r="D868">
        <f>SUBTOTAL(9,D855:D867)</f>
        <v>0</v>
      </c>
      <c r="E868">
        <f>SUBTOTAL(9,E855:E867)</f>
        <v>0</v>
      </c>
      <c r="F868">
        <f>SUBTOTAL(9,F855:F867)</f>
        <v>0</v>
      </c>
      <c r="G868" t="str">
        <f>IF(B868="","No Number",IF(ISNUMBER(VALUE(MID(B868,5,2))),IF(LEN(B868)=3,"Total",IF(OR(LEFT(B868,3)="340",LEFT(B868,3)="350",ISNUMBER(F868)),IF(SUM(D868:F868)=0,0,"Data"),"No Number")),"Head"))</f>
        <v>Head</v>
      </c>
    </row>
    <row r="869">
      <c r="B869" t="str">
        <f>B57</f>
        <v>Karassery Grama Panchayath Draft  Budget for the Financial Year 2025-2026</v>
      </c>
      <c r="G869" t="str">
        <f>IF(B869="","No Number",IF(ISNUMBER(VALUE(MID(B869,5,2))),IF(LEN(B869)=3,"Total",IF(OR(LEFT(B869,3)="340",LEFT(B869,3)="350",ISNUMBER(F869)),IF(SUM(D869:F869)=0,0,"Data"),"No Number")),"Head"))</f>
        <v>Head</v>
      </c>
    </row>
    <row r="870">
      <c r="B870" t="str">
        <f>'BS-12'!B5</f>
        <v>BS-12- CAPITAL EXPENDITURE - OTHER THAN LOAN REPAYMENTS -  ( മൂലധന ചെലവുകള്‍ക്ക്‌ വേണ്ടിയുള്ള വകയിരുത്തലുകള്‍)</v>
      </c>
      <c r="G870" t="str">
        <f>IF(B870="","No Number",IF(ISNUMBER(VALUE(MID(B870,5,2))),IF(LEN(B870)=3,"Total",IF(OR(LEFT(B870,3)="340",LEFT(B870,3)="350",ISNUMBER(F870)),IF(SUM(D870:F870)=0,0,"Data"),"No Number")),"Head"))</f>
        <v>Head</v>
      </c>
    </row>
    <row r="871" xml:space="preserve">
      <c r="B871" t="str">
        <v>DETAILED HEAD CODE</v>
      </c>
      <c r="C871" t="str">
        <v>PARTICULARS (ഇനവിവരം)</v>
      </c>
      <c r="D871" t="str">
        <f>D32</f>
        <v>Actuals for the year 2023-2024(യഥാര്‍ത്ഥ കണക്ക് 2023-2024)</v>
      </c>
      <c r="E871" t="str">
        <f>E32</f>
        <v>Budget  for the  year (including all revisions) 2024-2025  (പരിഷ്കരിച്ച ബജറ്റ്  2024-2025)</v>
      </c>
      <c r="F871" t="str" xml:space="preserve">
        <f>F32</f>
        <v xml:space="preserve">Budget for the Year2025-2026
 (ബജറ്റ്-2025-2026)</v>
      </c>
      <c r="G871" t="str">
        <f>IF(B871="","No Number",IF(ISNUMBER(VALUE(MID(B871,5,2))),IF(LEN(B871)=3,"Total",IF(OR(LEFT(B871,3)="340",LEFT(B871,3)="350",ISNUMBER(F871)),IF(SUM(D871:F871)=0,0,"Data"),"No Number")),"Head"))</f>
        <v>Head</v>
      </c>
    </row>
    <row r="872">
      <c r="B872">
        <f>IF(OR(     'BS-12'!B7=0,   'BS-12'!B7 =""),"",   'BS-12'!B7)</f>
        <v>4101001</v>
      </c>
      <c r="C872" t="str">
        <f>IF(OR(     'BS-12'!B7=0,   'BS-12'!B7 =""),"",   'BS-12'!C7)</f>
        <v>Land( ഭൂമി)</v>
      </c>
      <c r="D872">
        <f>IF(OR(     'BS-12'!B7=0,   'BS-12'!B7 =""),"",   'BS-12'!D7)</f>
        <v>0</v>
      </c>
      <c r="E872">
        <f>IF(OR(     'BS-12'!B7=0,   'BS-12'!B7 =""),"",   'BS-12'!E7)</f>
        <v>1460300</v>
      </c>
      <c r="F872">
        <f>IF(OR(     'BS-12'!B7=0,   'BS-12'!B7 =""),"",   'BS-12'!F7)</f>
        <v>0</v>
      </c>
      <c r="G872" t="str">
        <f>IF(B872="","No Number",IF(ISNUMBER(VALUE(MID(B872,5,2))),IF(LEN(B872)=3,"Total",IF(OR(LEFT(B872,3)="340",LEFT(B872,3)="350",ISNUMBER(F872)),IF(SUM(D872:F872)=0,0,"Data"),"No Number")),"Head"))</f>
        <v>Data</v>
      </c>
    </row>
    <row r="873">
      <c r="B873">
        <f>IF(OR(     'BS-12'!B8=0,   'BS-12'!B8 =""),"",   'BS-12'!B8)</f>
        <v>4102001</v>
      </c>
      <c r="C873" t="str">
        <f>IF(OR(     'BS-12'!B8=0,   'BS-12'!B8 =""),"",   'BS-12'!C8)</f>
        <v>Buildings(പൊതു കെട്ടിടങ്ങള്‍)</v>
      </c>
      <c r="D873">
        <f>IF(OR(     'BS-12'!B8=0,   'BS-12'!B8 =""),"",   'BS-12'!D8)</f>
        <v>4611190</v>
      </c>
      <c r="E873">
        <f>IF(OR(     'BS-12'!B8=0,   'BS-12'!B8 =""),"",   'BS-12'!E8)</f>
        <v>10201560</v>
      </c>
      <c r="F873">
        <f>IF(OR(     'BS-12'!B8=0,   'BS-12'!B8 =""),"",   'BS-12'!F8)</f>
        <v>54190340</v>
      </c>
      <c r="G873" t="str">
        <f>IF(B873="","No Number",IF(ISNUMBER(VALUE(MID(B873,5,2))),IF(LEN(B873)=3,"Total",IF(OR(LEFT(B873,3)="340",LEFT(B873,3)="350",ISNUMBER(F873)),IF(SUM(D873:F873)=0,0,"Data"),"No Number")),"Head"))</f>
        <v>Data</v>
      </c>
    </row>
    <row r="874">
      <c r="B874">
        <f>IF(OR(     'BS-12'!B9=0,   'BS-12'!B9 =""),"",   'BS-12'!B9)</f>
        <v>4103001</v>
      </c>
      <c r="C874" t="str">
        <f>IF(OR(     'BS-12'!B9=0,   'BS-12'!B9 =""),"",   'BS-12'!C9)</f>
        <v>Roads( റോഡുകള്‍)</v>
      </c>
      <c r="D874">
        <f>IF(OR(     'BS-12'!B9=0,   'BS-12'!B9 =""),"",   'BS-12'!D9)</f>
        <v>9903483</v>
      </c>
      <c r="E874">
        <f>IF(OR(     'BS-12'!B9=0,   'BS-12'!B9 =""),"",   'BS-12'!E9)</f>
        <v>10835000</v>
      </c>
      <c r="F874">
        <f>IF(OR(     'BS-12'!B9=0,   'BS-12'!B9 =""),"",   'BS-12'!F9)</f>
        <v>12500000</v>
      </c>
      <c r="G874" t="str">
        <f>IF(B874="","No Number",IF(ISNUMBER(VALUE(MID(B874,5,2))),IF(LEN(B874)=3,"Total",IF(OR(LEFT(B874,3)="340",LEFT(B874,3)="350",ISNUMBER(F874)),IF(SUM(D874:F874)=0,0,"Data"),"No Number")),"Head"))</f>
        <v>Data</v>
      </c>
    </row>
    <row r="875">
      <c r="B875">
        <f>IF(OR(     'BS-12'!B10=0,   'BS-12'!B10 =""),"",   'BS-12'!B10)</f>
        <v>4103002</v>
      </c>
      <c r="C875" t="str">
        <f>IF(OR(     'BS-12'!B10=0,   'BS-12'!B10 =""),"",   'BS-12'!C10)</f>
        <v>Lanes(ഇടവഴികള്‍)</v>
      </c>
      <c r="D875">
        <f>IF(OR(     'BS-12'!B10=0,   'BS-12'!B10 =""),"",   'BS-12'!D10)</f>
        <v>0</v>
      </c>
      <c r="E875">
        <f>IF(OR(     'BS-12'!B10=0,   'BS-12'!B10 =""),"",   'BS-12'!E10)</f>
        <v>75000</v>
      </c>
      <c r="F875">
        <f>IF(OR(     'BS-12'!B10=0,   'BS-12'!B10 =""),"",   'BS-12'!F10)</f>
        <v>0</v>
      </c>
      <c r="G875" t="str">
        <f>IF(B875="","No Number",IF(ISNUMBER(VALUE(MID(B875,5,2))),IF(LEN(B875)=3,"Total",IF(OR(LEFT(B875,3)="340",LEFT(B875,3)="350",ISNUMBER(F875)),IF(SUM(D875:F875)=0,0,"Data"),"No Number")),"Head"))</f>
        <v>Data</v>
      </c>
    </row>
    <row r="876">
      <c r="B876">
        <f>IF(OR(     'BS-12'!B11=0,   'BS-12'!B11 =""),"",   'BS-12'!B11)</f>
        <v>4103003</v>
      </c>
      <c r="C876" t="str">
        <f>IF(OR(     'BS-12'!B11=0,   'BS-12'!B11 =""),"",   'BS-12'!C11)</f>
        <v>Culverts, Bridges &amp; Other constructions(കലുങ്കുകളും പാലങ്ങളും അനുബന്ധ നിര്‍മിതികളും)</v>
      </c>
      <c r="D876">
        <f>IF(OR(     'BS-12'!B11=0,   'BS-12'!B11 =""),"",   'BS-12'!D11)</f>
        <v>1547879</v>
      </c>
      <c r="E876">
        <f>IF(OR(     'BS-12'!B11=0,   'BS-12'!B11 =""),"",   'BS-12'!E11)</f>
        <v>251754</v>
      </c>
      <c r="F876">
        <f>IF(OR(     'BS-12'!B11=0,   'BS-12'!B11 =""),"",   'BS-12'!F11)</f>
        <v>1500000</v>
      </c>
      <c r="G876" t="str">
        <f>IF(B876="","No Number",IF(ISNUMBER(VALUE(MID(B876,5,2))),IF(LEN(B876)=3,"Total",IF(OR(LEFT(B876,3)="340",LEFT(B876,3)="350",ISNUMBER(F876)),IF(SUM(D876:F876)=0,0,"Data"),"No Number")),"Head"))</f>
        <v>Data</v>
      </c>
    </row>
    <row r="877">
      <c r="B877">
        <f>IF(OR(     'BS-12'!B12=0,   'BS-12'!B12 =""),"",   'BS-12'!B12)</f>
        <v>4104001</v>
      </c>
      <c r="C877" t="str">
        <f>IF(OR(     'BS-12'!B12=0,   'BS-12'!B12 =""),"",   'BS-12'!C12)</f>
        <v>Drinking Water - Sources (Open Wells, Bore Wells, Tube Wells, Tanks etc.)(കുടിവെള്ള സ്രോതസ്സുകളും,അനുബന്ധ നിര്‍മിതികളും</v>
      </c>
      <c r="D877">
        <f>IF(OR(     'BS-12'!B12=0,   'BS-12'!B12 =""),"",   'BS-12'!D12)</f>
        <v>426847</v>
      </c>
      <c r="E877">
        <f>IF(OR(     'BS-12'!B12=0,   'BS-12'!B12 =""),"",   'BS-12'!E12)</f>
        <v>5008294</v>
      </c>
      <c r="F877">
        <f>IF(OR(     'BS-12'!B12=0,   'BS-12'!B12 =""),"",   'BS-12'!F12)</f>
        <v>2000000</v>
      </c>
      <c r="G877" t="str">
        <f>IF(B877="","No Number",IF(ISNUMBER(VALUE(MID(B877,5,2))),IF(LEN(B877)=3,"Total",IF(OR(LEFT(B877,3)="340",LEFT(B877,3)="350",ISNUMBER(F877)),IF(SUM(D877:F877)=0,0,"Data"),"No Number")),"Head"))</f>
        <v>Data</v>
      </c>
    </row>
    <row r="878">
      <c r="B878">
        <f>IF(OR(     'BS-12'!B13=0,   'BS-12'!B13 =""),"",   'BS-12'!B13)</f>
        <v>4105001</v>
      </c>
      <c r="C878" t="str">
        <f>IF(OR(     'BS-12'!B13=0,   'BS-12'!B13 =""),"",   'BS-12'!C13)</f>
        <v>Irrigation(ജലസേചന സ്രോതസ്സുകളും,അനുബന്ധ നിര്‍മിതികളും</v>
      </c>
      <c r="D878">
        <f>IF(OR(     'BS-12'!B13=0,   'BS-12'!B13 =""),"",   'BS-12'!D13)</f>
        <v>364993</v>
      </c>
      <c r="E878">
        <f>IF(OR(     'BS-12'!B13=0,   'BS-12'!B13 =""),"",   'BS-12'!E13)</f>
        <v>0</v>
      </c>
      <c r="F878">
        <f>IF(OR(     'BS-12'!B13=0,   'BS-12'!B13 =""),"",   'BS-12'!F13)</f>
        <v>0</v>
      </c>
      <c r="G878" t="str">
        <f>IF(B878="","No Number",IF(ISNUMBER(VALUE(MID(B878,5,2))),IF(LEN(B878)=3,"Total",IF(OR(LEFT(B878,3)="340",LEFT(B878,3)="350",ISNUMBER(F878)),IF(SUM(D878:F878)=0,0,"Data"),"No Number")),"Head"))</f>
        <v>Data</v>
      </c>
    </row>
    <row r="879">
      <c r="B879">
        <f>IF(OR(     'BS-12'!B14=0,   'BS-12'!B14 =""),"",   'BS-12'!B14)</f>
        <v>4106001</v>
      </c>
      <c r="C879" t="str">
        <f>IF(OR(     'BS-12'!B14=0,   'BS-12'!B14 =""),"",   'BS-12'!C14)</f>
        <v>Electricity(വൈദ്യുതി)</v>
      </c>
      <c r="D879">
        <f>IF(OR(     'BS-12'!B14=0,   'BS-12'!B14 =""),"",   'BS-12'!D14)</f>
        <v>157195</v>
      </c>
      <c r="E879">
        <f>IF(OR(     'BS-12'!B14=0,   'BS-12'!B14 =""),"",   'BS-12'!E14)</f>
        <v>100000</v>
      </c>
      <c r="F879">
        <f>IF(OR(     'BS-12'!B14=0,   'BS-12'!B14 =""),"",   'BS-12'!F14)</f>
        <v>2009600</v>
      </c>
      <c r="G879" t="str">
        <f>IF(B879="","No Number",IF(ISNUMBER(VALUE(MID(B879,5,2))),IF(LEN(B879)=3,"Total",IF(OR(LEFT(B879,3)="340",LEFT(B879,3)="350",ISNUMBER(F879)),IF(SUM(D879:F879)=0,0,"Data"),"No Number")),"Head"))</f>
        <v>Data</v>
      </c>
    </row>
    <row r="880">
      <c r="B880">
        <f>IF(OR(     'BS-12'!B15=0,   'BS-12'!B15 =""),"",   'BS-12'!B15)</f>
        <v>4107001</v>
      </c>
      <c r="C880" t="str">
        <f>IF(OR(     'BS-12'!B15=0,   'BS-12'!B15 =""),"",   'BS-12'!C15)</f>
        <v>Waste Treatment(മാലിന്യ സംസ്കരണം)</v>
      </c>
      <c r="D880">
        <f>IF(OR(     'BS-12'!B15=0,   'BS-12'!B15 =""),"",   'BS-12'!D15)</f>
        <v>216145</v>
      </c>
      <c r="E880">
        <f>IF(OR(     'BS-12'!B15=0,   'BS-12'!B15 =""),"",   'BS-12'!E15)</f>
        <v>575000</v>
      </c>
      <c r="F880">
        <f>IF(OR(     'BS-12'!B15=0,   'BS-12'!B15 =""),"",   'BS-12'!F15)</f>
        <v>1000000</v>
      </c>
      <c r="G880" t="str">
        <f>IF(B880="","No Number",IF(ISNUMBER(VALUE(MID(B880,5,2))),IF(LEN(B880)=3,"Total",IF(OR(LEFT(B880,3)="340",LEFT(B880,3)="350",ISNUMBER(F880)),IF(SUM(D880:F880)=0,0,"Data"),"No Number")),"Head"))</f>
        <v>Data</v>
      </c>
    </row>
    <row r="881">
      <c r="B881">
        <f>IF(OR(     'BS-12'!B16=0,   'BS-12'!B16 =""),"",   'BS-12'!B16)</f>
        <v>4107101</v>
      </c>
      <c r="C881" t="str">
        <f>IF(OR(     'BS-12'!B16=0,   'BS-12'!B16 =""),"",   'BS-12'!C16)</f>
        <v>Movable Assets(ജംഗമ സ്വത്തുകള്‍)</v>
      </c>
      <c r="D881">
        <f>IF(OR(     'BS-12'!B16=0,   'BS-12'!B16 =""),"",   'BS-12'!D16)</f>
        <v>910954</v>
      </c>
      <c r="E881">
        <f>IF(OR(     'BS-12'!B16=0,   'BS-12'!B16 =""),"",   'BS-12'!E16)</f>
        <v>350000</v>
      </c>
      <c r="F881">
        <f>IF(OR(     'BS-12'!B16=0,   'BS-12'!B16 =""),"",   'BS-12'!F16)</f>
        <v>120000</v>
      </c>
      <c r="G881" t="str">
        <f>IF(B881="","No Number",IF(ISNUMBER(VALUE(MID(B881,5,2))),IF(LEN(B881)=3,"Total",IF(OR(LEFT(B881,3)="340",LEFT(B881,3)="350",ISNUMBER(F881)),IF(SUM(D881:F881)=0,0,"Data"),"No Number")),"Head"))</f>
        <v>Data</v>
      </c>
    </row>
    <row r="882">
      <c r="B882">
        <f>IF(OR(     'BS-12'!B17=0,   'BS-12'!B17 =""),"",   'BS-12'!B17)</f>
        <v>4108001</v>
      </c>
      <c r="C882" t="str">
        <f>IF(OR(     'BS-12'!B17=0,   'BS-12'!B17 =""),"",   'BS-12'!C17)</f>
        <v>Other Fixed Assets( മറ്റ് സ്ഥിര ആസ്തികള്‍)</v>
      </c>
      <c r="D882">
        <f>IF(OR(     'BS-12'!B17=0,   'BS-12'!B17 =""),"",   'BS-12'!D17)</f>
        <v>309816</v>
      </c>
      <c r="E882">
        <f>IF(OR(     'BS-12'!B17=0,   'BS-12'!B17 =""),"",   'BS-12'!E17)</f>
        <v>1516417</v>
      </c>
      <c r="F882">
        <f>IF(OR(     'BS-12'!B17=0,   'BS-12'!B17 =""),"",   'BS-12'!F17)</f>
        <v>300000</v>
      </c>
      <c r="G882" t="str">
        <f>IF(B882="","No Number",IF(ISNUMBER(VALUE(MID(B882,5,2))),IF(LEN(B882)=3,"Total",IF(OR(LEFT(B882,3)="340",LEFT(B882,3)="350",ISNUMBER(F882)),IF(SUM(D882:F882)=0,0,"Data"),"No Number")),"Head"))</f>
        <v>Data</v>
      </c>
    </row>
    <row r="883">
      <c r="B883" t="str">
        <f>IF(OR(     'BS-12'!B18=0,   'BS-12'!B18 =""),"",   'BS-12'!B18)</f>
        <v/>
      </c>
      <c r="C883" t="str">
        <f>IF(OR(     'BS-12'!B18=0,   'BS-12'!B18 =""),"",   'BS-12'!C18)</f>
        <v/>
      </c>
      <c r="D883" t="str">
        <f>IF(OR(     'BS-12'!B18=0,   'BS-12'!B18 =""),"",   'BS-12'!D18)</f>
        <v/>
      </c>
      <c r="E883" t="str">
        <f>IF(OR(     'BS-12'!B18=0,   'BS-12'!B18 =""),"",   'BS-12'!E18)</f>
        <v/>
      </c>
      <c r="F883" t="str">
        <f>IF(OR(     'BS-12'!B18=0,   'BS-12'!B18 =""),"",   'BS-12'!F18)</f>
        <v/>
      </c>
      <c r="G883" t="str">
        <f>IF(B883="","No Number",IF(ISNUMBER(VALUE(MID(B883,5,2))),IF(LEN(B883)=3,"Total",IF(OR(LEFT(B883,3)="340",LEFT(B883,3)="350",ISNUMBER(F883)),IF(SUM(D883:F883)=0,0,"Data"),"No Number")),"Head"))</f>
        <v>No Number</v>
      </c>
    </row>
    <row r="884">
      <c r="B884" t="str">
        <f>IF(OR(     'BS-12'!B19=0,   'BS-12'!B19 =""),"",   'BS-12'!B19)</f>
        <v/>
      </c>
      <c r="C884" t="str">
        <f>IF(OR(     'BS-12'!B19=0,   'BS-12'!B19 =""),"",   'BS-12'!C19)</f>
        <v/>
      </c>
      <c r="D884" t="str">
        <f>IF(OR(     'BS-12'!B19=0,   'BS-12'!B19 =""),"",   'BS-12'!D19)</f>
        <v/>
      </c>
      <c r="E884" t="str">
        <f>IF(OR(     'BS-12'!B19=0,   'BS-12'!B19 =""),"",   'BS-12'!E19)</f>
        <v/>
      </c>
      <c r="F884" t="str">
        <f>IF(OR(     'BS-12'!B19=0,   'BS-12'!B19 =""),"",   'BS-12'!F19)</f>
        <v/>
      </c>
      <c r="G884" t="str">
        <f>IF(B884="","No Number",IF(ISNUMBER(VALUE(MID(B884,5,2))),IF(LEN(B884)=3,"Total",IF(OR(LEFT(B884,3)="340",LEFT(B884,3)="350",ISNUMBER(F884)),IF(SUM(D884:F884)=0,0,"Data"),"No Number")),"Head"))</f>
        <v>No Number</v>
      </c>
    </row>
    <row r="885">
      <c r="B885" t="str">
        <f>IF(OR(     'BS-12'!B20=0,   'BS-12'!B20 =""),"",   'BS-12'!B20)</f>
        <v/>
      </c>
      <c r="C885" t="str">
        <f>IF(OR(     'BS-12'!B20=0,   'BS-12'!B20 =""),"",   'BS-12'!C20)</f>
        <v/>
      </c>
      <c r="D885" t="str">
        <f>IF(OR(     'BS-12'!B20=0,   'BS-12'!B20 =""),"",   'BS-12'!D20)</f>
        <v/>
      </c>
      <c r="E885" t="str">
        <f>IF(OR(     'BS-12'!B20=0,   'BS-12'!B20 =""),"",   'BS-12'!E20)</f>
        <v/>
      </c>
      <c r="F885" t="str">
        <f>IF(OR(     'BS-12'!B20=0,   'BS-12'!B20 =""),"",   'BS-12'!F20)</f>
        <v/>
      </c>
      <c r="G885" t="str">
        <f>IF(B885="","No Number",IF(ISNUMBER(VALUE(MID(B885,5,2))),IF(LEN(B885)=3,"Total",IF(OR(LEFT(B885,3)="340",LEFT(B885,3)="350",ISNUMBER(F885)),IF(SUM(D885:F885)=0,0,"Data"),"No Number")),"Head"))</f>
        <v>No Number</v>
      </c>
    </row>
    <row r="886">
      <c r="B886" t="str">
        <f>IF(OR(     'BS-12'!B21=0,   'BS-12'!B21 =""),"",   'BS-12'!B21)</f>
        <v/>
      </c>
      <c r="C886" t="str">
        <f>IF(OR(     'BS-12'!B21=0,   'BS-12'!B21 =""),"",   'BS-12'!C21)</f>
        <v/>
      </c>
      <c r="D886" t="str">
        <f>IF(OR(     'BS-12'!B21=0,   'BS-12'!B21 =""),"",   'BS-12'!D21)</f>
        <v/>
      </c>
      <c r="E886" t="str">
        <f>IF(OR(     'BS-12'!B21=0,   'BS-12'!B21 =""),"",   'BS-12'!E21)</f>
        <v/>
      </c>
      <c r="F886" t="str">
        <f>IF(OR(     'BS-12'!B21=0,   'BS-12'!B21 =""),"",   'BS-12'!F21)</f>
        <v/>
      </c>
      <c r="G886" t="str">
        <f>IF(B886="","No Number",IF(ISNUMBER(VALUE(MID(B886,5,2))),IF(LEN(B886)=3,"Total",IF(OR(LEFT(B886,3)="340",LEFT(B886,3)="350",ISNUMBER(F886)),IF(SUM(D886:F886)=0,0,"Data"),"No Number")),"Head"))</f>
        <v>No Number</v>
      </c>
    </row>
    <row r="887">
      <c r="B887" t="str">
        <f>IF(OR(     'BS-12'!B22=0,   'BS-12'!B22 =""),"",   'BS-12'!B22)</f>
        <v/>
      </c>
      <c r="C887" t="str">
        <f>IF(OR(     'BS-12'!B22=0,   'BS-12'!B22 =""),"",   'BS-12'!C22)</f>
        <v/>
      </c>
      <c r="D887" t="str">
        <f>IF(OR(     'BS-12'!B22=0,   'BS-12'!B22 =""),"",   'BS-12'!D22)</f>
        <v/>
      </c>
      <c r="E887" t="str">
        <f>IF(OR(     'BS-12'!B22=0,   'BS-12'!B22 =""),"",   'BS-12'!E22)</f>
        <v/>
      </c>
      <c r="F887" t="str">
        <f>IF(OR(     'BS-12'!B22=0,   'BS-12'!B22 =""),"",   'BS-12'!F22)</f>
        <v/>
      </c>
      <c r="G887" t="str">
        <f>IF(B887="","No Number",IF(ISNUMBER(VALUE(MID(B887,5,2))),IF(LEN(B887)=3,"Total",IF(OR(LEFT(B887,3)="340",LEFT(B887,3)="350",ISNUMBER(F887)),IF(SUM(D887:F887)=0,0,"Data"),"No Number")),"Head"))</f>
        <v>No Number</v>
      </c>
    </row>
    <row r="888">
      <c r="B888" t="str">
        <f>IF(OR(     'BS-12'!B23=0,   'BS-12'!B23 =""),"",   'BS-12'!B23)</f>
        <v/>
      </c>
      <c r="C888" t="str">
        <f>IF(OR(     'BS-12'!B23=0,   'BS-12'!B23 =""),"",   'BS-12'!C23)</f>
        <v/>
      </c>
      <c r="D888" t="str">
        <f>IF(OR(     'BS-12'!B23=0,   'BS-12'!B23 =""),"",   'BS-12'!D23)</f>
        <v/>
      </c>
      <c r="E888" t="str">
        <f>IF(OR(     'BS-12'!B23=0,   'BS-12'!B23 =""),"",   'BS-12'!E23)</f>
        <v/>
      </c>
      <c r="F888" t="str">
        <f>IF(OR(     'BS-12'!B23=0,   'BS-12'!B23 =""),"",   'BS-12'!F23)</f>
        <v/>
      </c>
      <c r="G888" t="str">
        <f>IF(B888="","No Number",IF(ISNUMBER(VALUE(MID(B888,5,2))),IF(LEN(B888)=3,"Total",IF(OR(LEFT(B888,3)="340",LEFT(B888,3)="350",ISNUMBER(F888)),IF(SUM(D888:F888)=0,0,"Data"),"No Number")),"Head"))</f>
        <v>No Number</v>
      </c>
    </row>
    <row r="889">
      <c r="B889">
        <f>IF(OR(     'BS-12'!B24=0,   'BS-12'!B24 =""),"",   'BS-12'!B24)</f>
        <v>410</v>
      </c>
      <c r="C889" t="str">
        <f>IF(OR(     'BS-12'!B24=0,   'BS-12'!B24 =""),"",   'BS-12'!C24)</f>
        <v xml:space="preserve">TOTAL CAPITAL EXPENDITURE-ആകെ മൂലധന ചെലവുകള്‍ </v>
      </c>
      <c r="D889">
        <f>SUBTOTAL(9,D872:D888)</f>
        <v>18232357</v>
      </c>
      <c r="E889">
        <f>SUBTOTAL(9,E872:E888)</f>
        <v>29723325</v>
      </c>
      <c r="F889">
        <f>SUBTOTAL(9,F872:F888)</f>
        <v>72619940</v>
      </c>
      <c r="G889" t="str">
        <f>IF(B889="","No Number",IF(ISNUMBER(VALUE(MID(B889,5,2))),IF(LEN(B889)=3,"Total",IF(OR(LEFT(B889,3)="340",LEFT(B889,3)="350",ISNUMBER(F889)),IF(SUM(D889:F889)=0,0,"Data"),"No Number")),"Head"))</f>
        <v>Head</v>
      </c>
    </row>
    <row r="890">
      <c r="G890" t="str">
        <f>IF(B890="","No Number",IF(ISNUMBER(VALUE(MID(B890,5,2))),IF(LEN(B890)=3,"Total",IF(OR(LEFT(B890,3)="340",LEFT(B890,3)="350",ISNUMBER(F890)),IF(SUM(D890:F890)=0,0,"Data"),"No Number")),"Head"))</f>
        <v>No Number</v>
      </c>
    </row>
    <row r="891">
      <c r="B891" t="str">
        <f>B57</f>
        <v>Karassery Grama Panchayath Draft  Budget for the Financial Year 2025-2026</v>
      </c>
      <c r="G891" t="str">
        <f>IF(B891="","No Number",IF(ISNUMBER(VALUE(MID(B891,5,2))),IF(LEN(B891)=3,"Total",IF(OR(LEFT(B891,3)="340",LEFT(B891,3)="350",ISNUMBER(F891)),IF(SUM(D891:F891)=0,0,"Data"),"No Number")),"Head"))</f>
        <v>Head</v>
      </c>
    </row>
    <row r="892">
      <c r="B892" t="str">
        <f>'BS-13'!B5</f>
        <v>BS-13-  RECEIPT AND REFUND  OF DEPOSIT-   (ഡെപോസിറ്റ്‌ വരവും,മടക്കിനല്‍കലും   ‍)</v>
      </c>
      <c r="G892" t="str">
        <f>IF(B892="","No Number",IF(ISNUMBER(VALUE(MID(B892,5,2))),IF(LEN(B892)=3,"Total",IF(OR(LEFT(B892,3)="340",LEFT(B892,3)="350",ISNUMBER(F892)),IF(SUM(D892:F892)=0,0,"Data"),"No Number")),"Head"))</f>
        <v>Head</v>
      </c>
    </row>
    <row r="893" xml:space="preserve">
      <c r="B893" t="str">
        <v>DETAILED HEAD CODE</v>
      </c>
      <c r="C893" t="str">
        <v>PARTICULARS (ഇനവിവരം)</v>
      </c>
      <c r="D893" t="str" xml:space="preserve">
        <f>'BS-13'!D6</f>
        <v xml:space="preserve">Budget for the Next Financial Year (Receipts of Deposits) 
2025-2026
 നിക്ഷേപങ്ങള്‍ സ്വീകരിക്കല്‍</v>
      </c>
      <c r="E893" t="str" xml:space="preserve">
        <f>'BS-13'!E6</f>
        <v xml:space="preserve">Budget for the Next Financial Year (Refund of Deposits) 
2025-2026
 നിക്ഷേപങ്ങള്‍ തിരികെ നല്‍കല്‍</v>
      </c>
      <c r="G893" t="str">
        <f>IF(B893="","No Number",IF(ISNUMBER(VALUE(MID(B893,5,2))),IF(LEN(B893)=3,"Total",IF(OR(LEFT(B893,3)="340",LEFT(B893,3)="350",ISNUMBER(F893)),IF(SUM(D893:F893)=0,0,"Data"),"No Number")),"Head"))</f>
        <v>Head</v>
      </c>
    </row>
    <row r="894">
      <c r="B894">
        <f>IF(OR(     'BS-13'!B7=0,   'BS-13'!B7 =""),"",    'BS-13'!B7)</f>
        <v>3401001</v>
      </c>
      <c r="C894" t="str">
        <f>IF(OR(     'BS-13'!B7=0,   'BS-13'!B7 =""),"",    'BS-13'!C7)</f>
        <v>Earnest Money Deposit-നിരതദ്രവ്യം</v>
      </c>
      <c r="D894">
        <f>IF(OR(     'BS-13'!B7=0,   'BS-13'!B7 =""),"",    'BS-13'!D7)</f>
        <v>0</v>
      </c>
      <c r="E894">
        <f>IF(OR(     'BS-13'!B7=0,   'BS-13'!B7 =""),"",    'BS-13'!E7)</f>
        <v>0</v>
      </c>
      <c r="G894">
        <f>IF(B894="","No Number",IF(ISNUMBER(VALUE(MID(B894,5,2))),IF(LEN(B894)=3,"Total",IF(OR(LEFT(B894,3)="340",LEFT(B894,3)="350",ISNUMBER(F894)),IF(SUM(D894:F894)=0,0,"Data"),"No Number")),"Head"))</f>
        <v>0</v>
      </c>
    </row>
    <row r="895">
      <c r="B895">
        <f>IF(OR(     'BS-13'!B8=0,   'BS-13'!B8 =""),"",    'BS-13'!B8)</f>
        <v>3401002</v>
      </c>
      <c r="C895" t="str">
        <f>IF(OR(     'BS-13'!B8=0,   'BS-13'!B8 =""),"",    'BS-13'!C8)</f>
        <v xml:space="preserve"> Security Deposit-സെക്യൂരിറ്റി നിക്ഷേപം</v>
      </c>
      <c r="D895">
        <f>IF(OR(     'BS-13'!B8=0,   'BS-13'!B8 =""),"",    'BS-13'!D8)</f>
        <v>0</v>
      </c>
      <c r="E895">
        <f>IF(OR(     'BS-13'!B8=0,   'BS-13'!B8 =""),"",    'BS-13'!E8)</f>
        <v>0</v>
      </c>
      <c r="G895">
        <f>IF(B895="","No Number",IF(ISNUMBER(VALUE(MID(B895,5,2))),IF(LEN(B895)=3,"Total",IF(OR(LEFT(B895,3)="340",LEFT(B895,3)="350",ISNUMBER(F895)),IF(SUM(D895:F895)=0,0,"Data"),"No Number")),"Head"))</f>
        <v>0</v>
      </c>
    </row>
    <row r="896">
      <c r="B896">
        <f>IF(OR(     'BS-13'!B9=0,   'BS-13'!B9 =""),"",    'BS-13'!B9)</f>
        <v>3401003</v>
      </c>
      <c r="C896" t="str">
        <f>IF(OR(     'BS-13'!B9=0,   'BS-13'!B9 =""),"",    'BS-13'!C9)</f>
        <v>Retention-റിടെന്ഷന്‍</v>
      </c>
      <c r="D896">
        <f>IF(OR(     'BS-13'!B9=0,   'BS-13'!B9 =""),"",    'BS-13'!D9)</f>
        <v>0</v>
      </c>
      <c r="E896">
        <f>IF(OR(     'BS-13'!B9=0,   'BS-13'!B9 =""),"",    'BS-13'!E9)</f>
        <v>0</v>
      </c>
      <c r="G896">
        <f>IF(B896="","No Number",IF(ISNUMBER(VALUE(MID(B896,5,2))),IF(LEN(B896)=3,"Total",IF(OR(LEFT(B896,3)="340",LEFT(B896,3)="350",ISNUMBER(F896)),IF(SUM(D896:F896)=0,0,"Data"),"No Number")),"Head"))</f>
        <v>0</v>
      </c>
    </row>
    <row r="897">
      <c r="B897">
        <f>IF(OR(     'BS-13'!B10=0,   'BS-13'!B10 =""),"",    'BS-13'!B10)</f>
        <v>3401099</v>
      </c>
      <c r="C897" t="str">
        <f>IF(OR(     'BS-13'!B10=0,   'BS-13'!B10 =""),"",    'BS-13'!C10)</f>
        <v>Other Deposits-മറ്റ് നിക്ഷേപങ്ങള്‍</v>
      </c>
      <c r="D897">
        <f>IF(OR(     'BS-13'!B10=0,   'BS-13'!B10 =""),"",    'BS-13'!D10)</f>
        <v>0</v>
      </c>
      <c r="E897">
        <f>IF(OR(     'BS-13'!B10=0,   'BS-13'!B10 =""),"",    'BS-13'!E10)</f>
        <v>0</v>
      </c>
      <c r="G897">
        <f>IF(B897="","No Number",IF(ISNUMBER(VALUE(MID(B897,5,2))),IF(LEN(B897)=3,"Total",IF(OR(LEFT(B897,3)="340",LEFT(B897,3)="350",ISNUMBER(F897)),IF(SUM(D897:F897)=0,0,"Data"),"No Number")),"Head"))</f>
        <v>0</v>
      </c>
    </row>
    <row r="898">
      <c r="B898">
        <f>IF(OR(     'BS-13'!B11=0,   'BS-13'!B11 =""),"",    'BS-13'!B11)</f>
        <v>3402001</v>
      </c>
      <c r="C898" t="str">
        <f>IF(OR(     'BS-13'!B11=0,   'BS-13'!B11 =""),"",    'BS-13'!C11)</f>
        <v xml:space="preserve"> Deposits-Revenue-റവന്യു നിക്ഷേപങ്ങള്‍</v>
      </c>
      <c r="D898">
        <f>IF(OR(     'BS-13'!B11=0,   'BS-13'!B11 =""),"",    'BS-13'!D11)</f>
        <v>0</v>
      </c>
      <c r="E898">
        <f>IF(OR(     'BS-13'!B11=0,   'BS-13'!B11 =""),"",    'BS-13'!E11)</f>
        <v>0</v>
      </c>
      <c r="G898">
        <f>IF(B898="","No Number",IF(ISNUMBER(VALUE(MID(B898,5,2))),IF(LEN(B898)=3,"Total",IF(OR(LEFT(B898,3)="340",LEFT(B898,3)="350",ISNUMBER(F898)),IF(SUM(D898:F898)=0,0,"Data"),"No Number")),"Head"))</f>
        <v>0</v>
      </c>
    </row>
    <row r="899">
      <c r="B899">
        <f>IF(OR(     'BS-13'!B12=0,   'BS-13'!B12 =""),"",    'BS-13'!B12)</f>
        <v>3403001</v>
      </c>
      <c r="C899" t="str">
        <f>IF(OR(     'BS-13'!B12=0,   'BS-13'!B12 =""),"",    'BS-13'!C12)</f>
        <v>Deposits Received From Staff-ജീവനക്കാരില്‍ നിന്നുള്ള നിക്ഷേപങ്ങള്‍</v>
      </c>
      <c r="D899">
        <f>IF(OR(     'BS-13'!B12=0,   'BS-13'!B12 =""),"",    'BS-13'!D12)</f>
        <v>0</v>
      </c>
      <c r="E899">
        <f>IF(OR(     'BS-13'!B12=0,   'BS-13'!B12 =""),"",    'BS-13'!E12)</f>
        <v>0</v>
      </c>
      <c r="G899">
        <f>IF(B899="","No Number",IF(ISNUMBER(VALUE(MID(B899,5,2))),IF(LEN(B899)=3,"Total",IF(OR(LEFT(B899,3)="340",LEFT(B899,3)="350",ISNUMBER(F899)),IF(SUM(D899:F899)=0,0,"Data"),"No Number")),"Head"))</f>
        <v>0</v>
      </c>
    </row>
    <row r="900">
      <c r="B900">
        <f>IF(OR(     'BS-13'!B13=0,   'BS-13'!B13 =""),"",    'BS-13'!B13)</f>
        <v>3408001</v>
      </c>
      <c r="C900" t="str">
        <f>IF(OR(     'BS-13'!B13=0,   'BS-13'!B13 =""),"",    'BS-13'!C13)</f>
        <v>Deposit Received from Others-മറ്റുള്ളവരില്‍ നിന്നുള്ള നിക്ഷേപങ്ങള്‍</v>
      </c>
      <c r="D900">
        <f>IF(OR(     'BS-13'!B13=0,   'BS-13'!B13 =""),"",    'BS-13'!D13)</f>
        <v>0</v>
      </c>
      <c r="E900">
        <f>IF(OR(     'BS-13'!B13=0,   'BS-13'!B13 =""),"",    'BS-13'!E13)</f>
        <v>0</v>
      </c>
      <c r="G900">
        <f>IF(B900="","No Number",IF(ISNUMBER(VALUE(MID(B900,5,2))),IF(LEN(B900)=3,"Total",IF(OR(LEFT(B900,3)="340",LEFT(B900,3)="350",ISNUMBER(F900)),IF(SUM(D900:F900)=0,0,"Data"),"No Number")),"Head"))</f>
        <v>0</v>
      </c>
    </row>
    <row r="901">
      <c r="B901">
        <f>IF(OR(     'BS-13'!B14=0,   'BS-13'!B14 =""),"",    'BS-13'!B14)</f>
        <v>3501101</v>
      </c>
      <c r="C901" t="str">
        <f>IF(OR(     'BS-13'!B14=0,   'BS-13'!B14 =""),"",    'BS-13'!C14)</f>
        <v>Employee Liabilities –ജീവനക്കാര്‍ക്ക് നല്‍കാനുള്ള സംഖ്യ</v>
      </c>
      <c r="D901">
        <f>IF(OR(     'BS-13'!B14=0,   'BS-13'!B14 =""),"",    'BS-13'!D14)</f>
        <v>0</v>
      </c>
      <c r="E901">
        <f>IF(OR(     'BS-13'!B14=0,   'BS-13'!B14 =""),"",    'BS-13'!E14)</f>
        <v>0</v>
      </c>
      <c r="G901">
        <f>IF(B901="","No Number",IF(ISNUMBER(VALUE(MID(B901,5,2))),IF(LEN(B901)=3,"Total",IF(OR(LEFT(B901,3)="340",LEFT(B901,3)="350",ISNUMBER(F901)),IF(SUM(D901:F901)=0,0,"Data"),"No Number")),"Head"))</f>
        <v>0</v>
      </c>
    </row>
    <row r="902">
      <c r="B902">
        <f>IF(OR(     'BS-13'!B15=0,   'BS-13'!B15 =""),"",    'BS-13'!B15)</f>
        <v>3502001</v>
      </c>
      <c r="C902" t="str">
        <f>IF(OR(     'BS-13'!B15=0,   'BS-13'!B15 =""),"",    'BS-13'!C15)</f>
        <v xml:space="preserve">Recoveries Payable -റിക്കവറികള്‍  അടവാക്കാനുള്ളത് </v>
      </c>
      <c r="D902">
        <f>IF(OR(     'BS-13'!B15=0,   'BS-13'!B15 =""),"",    'BS-13'!D15)</f>
        <v>0</v>
      </c>
      <c r="E902">
        <f>IF(OR(     'BS-13'!B15=0,   'BS-13'!B15 =""),"",    'BS-13'!E15)</f>
        <v>0</v>
      </c>
      <c r="G902">
        <f>IF(B902="","No Number",IF(ISNUMBER(VALUE(MID(B902,5,2))),IF(LEN(B902)=3,"Total",IF(OR(LEFT(B902,3)="340",LEFT(B902,3)="350",ISNUMBER(F902)),IF(SUM(D902:F902)=0,0,"Data"),"No Number")),"Head"))</f>
        <v>0</v>
      </c>
    </row>
    <row r="903">
      <c r="B903">
        <f>IF(OR(     'BS-13'!B16=0,   'BS-13'!B16 =""),"",    'BS-13'!B16)</f>
        <v>3502002</v>
      </c>
      <c r="C903" t="str">
        <f>IF(OR(     'BS-13'!B16=0,   'BS-13'!B16 =""),"",    'BS-13'!C16)</f>
        <v>Recoveries Payable - Deductions FROM WORK BILLS-വര്‍ക്ക് ബില്ലില്‍ നിന്നുള്ള റിക്കവറികള്‍  അടവാക്കനുള്ളത്</v>
      </c>
      <c r="D903">
        <f>IF(OR(     'BS-13'!B16=0,   'BS-13'!B16 =""),"",    'BS-13'!D16)</f>
        <v>0</v>
      </c>
      <c r="E903">
        <f>IF(OR(     'BS-13'!B16=0,   'BS-13'!B16 =""),"",    'BS-13'!E16)</f>
        <v>0</v>
      </c>
      <c r="G903">
        <f>IF(B903="","No Number",IF(ISNUMBER(VALUE(MID(B903,5,2))),IF(LEN(B903)=3,"Total",IF(OR(LEFT(B903,3)="340",LEFT(B903,3)="350",ISNUMBER(F903)),IF(SUM(D903:F903)=0,0,"Data"),"No Number")),"Head"))</f>
        <v>0</v>
      </c>
    </row>
    <row r="904">
      <c r="B904">
        <f>IF(OR(     'BS-13'!B17=0,   'BS-13'!B17 =""),"",    'BS-13'!B17)</f>
        <v>3503001</v>
      </c>
      <c r="C904" t="str">
        <f>IF(OR(     'BS-13'!B17=0,   'BS-13'!B17 =""),"",    'BS-13'!C17)</f>
        <v>Government and Other Dues Payable-സര്‍ക്കാരിലേക്ക് അടവാക്കാനുള്ള മറ്റ് കുടിശികകള്‍</v>
      </c>
      <c r="D904">
        <f>IF(OR(     'BS-13'!B17=0,   'BS-13'!B17 =""),"",    'BS-13'!D17)</f>
        <v>0</v>
      </c>
      <c r="E904">
        <f>IF(OR(     'BS-13'!B17=0,   'BS-13'!B17 =""),"",    'BS-13'!E17)</f>
        <v>0</v>
      </c>
      <c r="G904">
        <f>IF(B904="","No Number",IF(ISNUMBER(VALUE(MID(B904,5,2))),IF(LEN(B904)=3,"Total",IF(OR(LEFT(B904,3)="340",LEFT(B904,3)="350",ISNUMBER(F904)),IF(SUM(D904:F904)=0,0,"Data"),"No Number")),"Head"))</f>
        <v>0</v>
      </c>
    </row>
    <row r="905">
      <c r="B905" t="str">
        <f>IF(OR(     'BS-13'!B18=0,   'BS-13'!B18 =""),"",    'BS-13'!B18)</f>
        <v/>
      </c>
      <c r="C905" t="str">
        <f>IF(OR(     'BS-13'!B18=0,   'BS-13'!B18 =""),"",    'BS-13'!C18)</f>
        <v/>
      </c>
      <c r="D905" t="str">
        <f>IF(OR(     'BS-13'!B18=0,   'BS-13'!B18 =""),"",    'BS-13'!D18)</f>
        <v/>
      </c>
      <c r="E905" t="str">
        <f>IF(OR(     'BS-13'!B18=0,   'BS-13'!B18 =""),"",    'BS-13'!E18)</f>
        <v/>
      </c>
      <c r="F905" t="str">
        <f>IF(OR(     'BS-13'!B18=0,   'BS-13'!B18 =""),"",    'BS-13'!#REF!)</f>
        <v/>
      </c>
      <c r="G905" t="str">
        <f>IF(B905="","No Number",IF(ISNUMBER(VALUE(MID(B905,5,2))),IF(LEN(B905)=3,"Total",IF(OR(LEFT(B905,3)="340",LEFT(B905,3)="350",ISNUMBER(F905)),IF(SUM(D905:F905)=0,0,"Data"),"No Number")),"Head"))</f>
        <v>No Number</v>
      </c>
    </row>
    <row r="906">
      <c r="B906" t="str">
        <f>IF(OR(     'BS-13'!B19=0,   'BS-13'!B19 =""),"",    'BS-13'!B19)</f>
        <v/>
      </c>
      <c r="C906" t="str">
        <f>IF(OR(     'BS-13'!B19=0,   'BS-13'!B19 =""),"",    'BS-13'!C19)</f>
        <v/>
      </c>
      <c r="D906" t="str">
        <f>IF(OR(     'BS-13'!B19=0,   'BS-13'!B19 =""),"",    'BS-13'!D19)</f>
        <v/>
      </c>
      <c r="E906" t="str">
        <f>IF(OR(     'BS-13'!B19=0,   'BS-13'!B19 =""),"",    'BS-13'!E19)</f>
        <v/>
      </c>
      <c r="F906" t="str">
        <f>IF(OR(     'BS-13'!B19=0,   'BS-13'!B19 =""),"",    'BS-13'!#REF!)</f>
        <v/>
      </c>
      <c r="G906" t="str">
        <f>IF(B906="","No Number",IF(ISNUMBER(VALUE(MID(B906,5,2))),IF(LEN(B906)=3,"Total",IF(OR(LEFT(B906,3)="340",LEFT(B906,3)="350",ISNUMBER(F906)),IF(SUM(D906:F906)=0,0,"Data"),"No Number")),"Head"))</f>
        <v>No Number</v>
      </c>
    </row>
    <row r="907">
      <c r="B907" t="str">
        <f>IF(OR(     'BS-13'!B20=0,   'BS-13'!B20 =""),"",    'BS-13'!B20)</f>
        <v/>
      </c>
      <c r="C907" t="str">
        <f>IF(OR(     'BS-13'!B20=0,   'BS-13'!B20 =""),"",    'BS-13'!C20)</f>
        <v/>
      </c>
      <c r="D907" t="str">
        <f>IF(OR(     'BS-13'!B20=0,   'BS-13'!B20 =""),"",    'BS-13'!D20)</f>
        <v/>
      </c>
      <c r="E907" t="str">
        <f>IF(OR(     'BS-13'!B20=0,   'BS-13'!B20 =""),"",    'BS-13'!E20)</f>
        <v/>
      </c>
      <c r="F907" t="str">
        <f>IF(OR(     'BS-13'!B20=0,   'BS-13'!B20 =""),"",    'BS-13'!#REF!)</f>
        <v/>
      </c>
      <c r="G907" t="str">
        <f>IF(B907="","No Number",IF(ISNUMBER(VALUE(MID(B907,5,2))),IF(LEN(B907)=3,"Total",IF(OR(LEFT(B907,3)="340",LEFT(B907,3)="350",ISNUMBER(F907)),IF(SUM(D907:F907)=0,0,"Data"),"No Number")),"Head"))</f>
        <v>No Number</v>
      </c>
    </row>
    <row r="908">
      <c r="B908" t="str">
        <f>IF(OR(     'BS-13'!B21=0,   'BS-13'!B21 =""),"",    'BS-13'!B21)</f>
        <v/>
      </c>
      <c r="C908" t="str">
        <f>IF(OR(     'BS-13'!B21=0,   'BS-13'!B21 =""),"",    'BS-13'!C21)</f>
        <v/>
      </c>
      <c r="D908" t="str">
        <f>IF(OR(     'BS-13'!B21=0,   'BS-13'!B21 =""),"",    'BS-13'!D21)</f>
        <v/>
      </c>
      <c r="E908" t="str">
        <f>IF(OR(     'BS-13'!B21=0,   'BS-13'!B21 =""),"",    'BS-13'!E21)</f>
        <v/>
      </c>
      <c r="F908" t="str">
        <f>IF(OR(     'BS-13'!B21=0,   'BS-13'!B21 =""),"",    'BS-13'!#REF!)</f>
        <v/>
      </c>
      <c r="G908" t="str">
        <f>IF(B908="","No Number",IF(ISNUMBER(VALUE(MID(B908,5,2))),IF(LEN(B908)=3,"Total",IF(OR(LEFT(B908,3)="340",LEFT(B908,3)="350",ISNUMBER(F908)),IF(SUM(D908:F908)=0,0,"Data"),"No Number")),"Head"))</f>
        <v>No Number</v>
      </c>
    </row>
    <row r="909">
      <c r="B909" t="str">
        <f>IF(OR(     'BS-13'!B22=0,   'BS-13'!B22 =""),"",    'BS-13'!B22)</f>
        <v/>
      </c>
      <c r="C909" t="str">
        <f>IF(OR(     'BS-13'!B22=0,   'BS-13'!B22 =""),"",    'BS-13'!C22)</f>
        <v/>
      </c>
      <c r="D909" t="str">
        <f>IF(OR(     'BS-13'!B22=0,   'BS-13'!B22 =""),"",    'BS-13'!D22)</f>
        <v/>
      </c>
      <c r="E909" t="str">
        <f>IF(OR(     'BS-13'!B22=0,   'BS-13'!B22 =""),"",    'BS-13'!E22)</f>
        <v/>
      </c>
      <c r="F909" t="str">
        <f>IF(OR(     'BS-13'!B22=0,   'BS-13'!B22 =""),"",    'BS-13'!#REF!)</f>
        <v/>
      </c>
      <c r="G909" t="str">
        <f>IF(B909="","No Number",IF(ISNUMBER(VALUE(MID(B909,5,2))),IF(LEN(B909)=3,"Total",IF(OR(LEFT(B909,3)="340",LEFT(B909,3)="350",ISNUMBER(F909)),IF(SUM(D909:F909)=0,0,"Data"),"No Number")),"Head"))</f>
        <v>No Number</v>
      </c>
    </row>
    <row r="910">
      <c r="B910" t="str">
        <f>IF(OR(     'BS-13'!B23=0,   'BS-13'!B23 =""),"",    'BS-13'!B23)</f>
        <v/>
      </c>
      <c r="C910" t="str">
        <f>IF(OR(     'BS-13'!B23=0,   'BS-13'!B23 =""),"",    'BS-13'!C23)</f>
        <v/>
      </c>
      <c r="D910" t="str">
        <f>IF(OR(     'BS-13'!B23=0,   'BS-13'!B23 =""),"",    'BS-13'!D23)</f>
        <v/>
      </c>
      <c r="E910" t="str">
        <f>IF(OR(     'BS-13'!B23=0,   'BS-13'!B23 =""),"",    'BS-13'!E23)</f>
        <v/>
      </c>
      <c r="F910" t="str">
        <f>IF(OR(     'BS-13'!B23=0,   'BS-13'!B23 =""),"",    'BS-13'!#REF!)</f>
        <v/>
      </c>
      <c r="G910" t="str">
        <f>IF(B910="","No Number",IF(ISNUMBER(VALUE(MID(B910,5,2))),IF(LEN(B910)=3,"Total",IF(OR(LEFT(B910,3)="340",LEFT(B910,3)="350",ISNUMBER(F910)),IF(SUM(D910:F910)=0,0,"Data"),"No Number")),"Head"))</f>
        <v>No Number</v>
      </c>
    </row>
    <row r="911">
      <c r="B911" t="str">
        <f>IF(OR(     'BS-13'!B24=0,   'BS-13'!B24 =""),"",    'BS-13'!B24)</f>
        <v/>
      </c>
      <c r="C911" t="str">
        <f>IF(OR(     'BS-13'!B24=0,   'BS-13'!B24 =""),"",    'BS-13'!C24)</f>
        <v/>
      </c>
      <c r="D911" t="str">
        <f>IF(OR(     'BS-13'!B24=0,   'BS-13'!B24 =""),"",    'BS-13'!D24)</f>
        <v/>
      </c>
      <c r="E911" t="str">
        <f>IF(OR(     'BS-13'!B24=0,   'BS-13'!B24 =""),"",    'BS-13'!E24)</f>
        <v/>
      </c>
      <c r="F911" t="str">
        <f>IF(OR(     'BS-13'!B24=0,   'BS-13'!B24 =""),"",    'BS-13'!#REF!)</f>
        <v/>
      </c>
      <c r="G911" t="str">
        <f>IF(B911="","No Number",IF(ISNUMBER(VALUE(MID(B911,5,2))),IF(LEN(B911)=3,"Total",IF(OR(LEFT(B911,3)="340",LEFT(B911,3)="350",ISNUMBER(F911)),IF(SUM(D911:F911)=0,0,"Data"),"No Number")),"Head"))</f>
        <v>No Number</v>
      </c>
    </row>
    <row r="912">
      <c r="B912" t="str">
        <f>IF(OR(     'BS-13'!B25=0,   'BS-13'!B25 =""),"",    'BS-13'!B25)</f>
        <v/>
      </c>
      <c r="C912" t="str">
        <f>IF(OR(     'BS-13'!B25=0,   'BS-13'!B25 =""),"",    'BS-13'!C25)</f>
        <v/>
      </c>
      <c r="D912" t="str">
        <f>IF(OR(     'BS-13'!B25=0,   'BS-13'!B25 =""),"",    'BS-13'!D25)</f>
        <v/>
      </c>
      <c r="E912" t="str">
        <f>IF(OR(     'BS-13'!B25=0,   'BS-13'!B25 =""),"",    'BS-13'!E25)</f>
        <v/>
      </c>
      <c r="F912" t="str">
        <f>IF(OR(     'BS-13'!B25=0,   'BS-13'!B25 =""),"",    'BS-13'!#REF!)</f>
        <v/>
      </c>
      <c r="G912" t="str">
        <f>IF(B912="","No Number",IF(ISNUMBER(VALUE(MID(B912,5,2))),IF(LEN(B912)=3,"Total",IF(OR(LEFT(B912,3)="340",LEFT(B912,3)="350",ISNUMBER(F912)),IF(SUM(D912:F912)=0,0,"Data"),"No Number")),"Head"))</f>
        <v>No Number</v>
      </c>
    </row>
    <row r="913">
      <c r="B913" t="str">
        <f>IF(OR(     'BS-13'!B26=0,   'BS-13'!B26 =""),"",    'BS-13'!B26)</f>
        <v/>
      </c>
      <c r="C913" t="str">
        <f>IF(OR(     'BS-13'!B26=0,   'BS-13'!B26 =""),"",    'BS-13'!C26)</f>
        <v/>
      </c>
      <c r="D913" t="str">
        <f>IF(OR(     'BS-13'!B26=0,   'BS-13'!B26 =""),"",    'BS-13'!D26)</f>
        <v/>
      </c>
      <c r="E913" t="str">
        <f>IF(OR(     'BS-13'!B26=0,   'BS-13'!B26 =""),"",    'BS-13'!E26)</f>
        <v/>
      </c>
      <c r="F913" t="str">
        <f>IF(OR(     'BS-13'!B26=0,   'BS-13'!B26 =""),"",    'BS-13'!#REF!)</f>
        <v/>
      </c>
      <c r="G913" t="str">
        <f>IF(B913="","No Number",IF(ISNUMBER(VALUE(MID(B913,5,2))),IF(LEN(B913)=3,"Total",IF(OR(LEFT(B913,3)="340",LEFT(B913,3)="350",ISNUMBER(F913)),IF(SUM(D913:F913)=0,0,"Data"),"No Number")),"Head"))</f>
        <v>No Number</v>
      </c>
    </row>
    <row r="914">
      <c r="B914" t="str">
        <f>IF(OR(     'BS-13'!B27=0,   'BS-13'!B27 =""),"",    'BS-13'!B27)</f>
        <v/>
      </c>
      <c r="C914" t="str">
        <f>IF(OR(     'BS-13'!B27=0,   'BS-13'!B27 =""),"",    'BS-13'!C27)</f>
        <v/>
      </c>
      <c r="D914" t="str">
        <f>IF(OR(     'BS-13'!B27=0,   'BS-13'!B27 =""),"",    'BS-13'!D27)</f>
        <v/>
      </c>
      <c r="E914" t="str">
        <f>IF(OR(     'BS-13'!B27=0,   'BS-13'!B27 =""),"",    'BS-13'!E27)</f>
        <v/>
      </c>
      <c r="F914" t="str">
        <f>IF(OR(     'BS-13'!B27=0,   'BS-13'!B27 =""),"",    'BS-13'!#REF!)</f>
        <v/>
      </c>
      <c r="G914" t="str">
        <f>IF(B914="","No Number",IF(ISNUMBER(VALUE(MID(B914,5,2))),IF(LEN(B914)=3,"Total",IF(OR(LEFT(B914,3)="340",LEFT(B914,3)="350",ISNUMBER(F914)),IF(SUM(D914:F914)=0,0,"Data"),"No Number")),"Head"))</f>
        <v>No Number</v>
      </c>
    </row>
    <row r="915">
      <c r="B915" t="str">
        <f>IF(OR(     'BS-13'!B28=0,   'BS-13'!B28 =""),"",    'BS-13'!B28)</f>
        <v/>
      </c>
      <c r="C915" t="str">
        <f>IF(OR(     'BS-13'!B28=0,   'BS-13'!B28 =""),"",    'BS-13'!C28)</f>
        <v/>
      </c>
      <c r="D915" t="str">
        <f>IF(OR(     'BS-13'!B28=0,   'BS-13'!B28 =""),"",    'BS-13'!D28)</f>
        <v/>
      </c>
      <c r="E915" t="str">
        <f>IF(OR(     'BS-13'!B28=0,   'BS-13'!B28 =""),"",    'BS-13'!E28)</f>
        <v/>
      </c>
      <c r="F915" t="str">
        <f>IF(OR(     'BS-13'!B28=0,   'BS-13'!B28 =""),"",    'BS-13'!#REF!)</f>
        <v/>
      </c>
      <c r="G915" t="str">
        <f>IF(B915="","No Number",IF(ISNUMBER(VALUE(MID(B915,5,2))),IF(LEN(B915)=3,"Total",IF(OR(LEFT(B915,3)="340",LEFT(B915,3)="350",ISNUMBER(F915)),IF(SUM(D915:F915)=0,0,"Data"),"No Number")),"Head"))</f>
        <v>No Number</v>
      </c>
    </row>
    <row r="916">
      <c r="B916" t="str">
        <f>IF(OR(     'BS-13'!B29=0,   'BS-13'!B29 =""),"",    'BS-13'!B29)</f>
        <v/>
      </c>
      <c r="C916" t="str">
        <f>IF(OR(     'BS-13'!B29=0,   'BS-13'!B29 =""),"",    'BS-13'!C29)</f>
        <v/>
      </c>
      <c r="D916" t="str">
        <f>IF(OR(     'BS-13'!B29=0,   'BS-13'!B29 =""),"",    'BS-13'!D29)</f>
        <v/>
      </c>
      <c r="E916" t="str">
        <f>IF(OR(     'BS-13'!B29=0,   'BS-13'!B29 =""),"",    'BS-13'!E29)</f>
        <v/>
      </c>
      <c r="F916" t="str">
        <f>IF(OR(     'BS-13'!B29=0,   'BS-13'!B29 =""),"",    'BS-13'!#REF!)</f>
        <v/>
      </c>
      <c r="G916" t="str">
        <f>IF(B916="","No Number",IF(ISNUMBER(VALUE(MID(B916,5,2))),IF(LEN(B916)=3,"Total",IF(OR(LEFT(B916,3)="340",LEFT(B916,3)="350",ISNUMBER(F916)),IF(SUM(D916:F916)=0,0,"Data"),"No Number")),"Head"))</f>
        <v>No Number</v>
      </c>
    </row>
    <row r="917">
      <c r="B917" t="str">
        <f>IF(OR(     'BS-13'!B30=0,   'BS-13'!B30 =""),"",    'BS-13'!B30)</f>
        <v/>
      </c>
      <c r="C917" t="str">
        <f>IF(OR(     'BS-13'!B30=0,   'BS-13'!B30 =""),"",    'BS-13'!C30)</f>
        <v/>
      </c>
      <c r="D917" t="str">
        <f>IF(OR(     'BS-13'!B30=0,   'BS-13'!B30 =""),"",    'BS-13'!D30)</f>
        <v/>
      </c>
      <c r="E917" t="str">
        <f>IF(OR(     'BS-13'!B30=0,   'BS-13'!B30 =""),"",    'BS-13'!E30)</f>
        <v/>
      </c>
      <c r="F917" t="str">
        <f>IF(OR(     'BS-13'!B30=0,   'BS-13'!B30 =""),"",    'BS-13'!#REF!)</f>
        <v/>
      </c>
      <c r="G917" t="str">
        <f>IF(B917="","No Number",IF(ISNUMBER(VALUE(MID(B917,5,2))),IF(LEN(B917)=3,"Total",IF(OR(LEFT(B917,3)="340",LEFT(B917,3)="350",ISNUMBER(F917)),IF(SUM(D917:F917)=0,0,"Data"),"No Number")),"Head"))</f>
        <v>No Number</v>
      </c>
    </row>
    <row r="918">
      <c r="B918" t="str">
        <f>IF(OR(     'BS-13'!B31=0,   'BS-13'!B31 =""),"",    'BS-13'!B31)</f>
        <v/>
      </c>
      <c r="C918" t="str">
        <f>IF(OR(     'BS-13'!B31=0,   'BS-13'!B31 =""),"",    'BS-13'!C31)</f>
        <v/>
      </c>
      <c r="D918" t="str">
        <f>IF(OR(     'BS-13'!B31=0,   'BS-13'!B31 =""),"",    'BS-13'!D31)</f>
        <v/>
      </c>
      <c r="E918" t="str">
        <f>IF(OR(     'BS-13'!B31=0,   'BS-13'!B31 =""),"",    'BS-13'!E31)</f>
        <v/>
      </c>
      <c r="F918" t="str">
        <f>IF(OR(     'BS-13'!B31=0,   'BS-13'!B31 =""),"",    'BS-13'!#REF!)</f>
        <v/>
      </c>
      <c r="G918" t="str">
        <f>IF(B918="","No Number",IF(ISNUMBER(VALUE(MID(B918,5,2))),IF(LEN(B918)=3,"Total",IF(OR(LEFT(B918,3)="340",LEFT(B918,3)="350",ISNUMBER(F918)),IF(SUM(D918:F918)=0,0,"Data"),"No Number")),"Head"))</f>
        <v>No Number</v>
      </c>
    </row>
    <row r="919">
      <c r="B919" t="str">
        <f>IF(OR(     'BS-13'!B32=0,   'BS-13'!B32 =""),"",    'BS-13'!B32)</f>
        <v/>
      </c>
      <c r="C919" t="str">
        <f>IF(OR(     'BS-13'!B32=0,   'BS-13'!B32 =""),"",    'BS-13'!C32)</f>
        <v/>
      </c>
      <c r="D919" t="str">
        <f>IF(OR(     'BS-13'!B32=0,   'BS-13'!B32 =""),"",    'BS-13'!D32)</f>
        <v/>
      </c>
      <c r="E919" t="str">
        <f>IF(OR(     'BS-13'!B32=0,   'BS-13'!B32 =""),"",    'BS-13'!E32)</f>
        <v/>
      </c>
      <c r="F919" t="str">
        <f>IF(OR(     'BS-13'!B32=0,   'BS-13'!B32 =""),"",    'BS-13'!#REF!)</f>
        <v/>
      </c>
      <c r="G919" t="str">
        <f>IF(B919="","No Number",IF(ISNUMBER(VALUE(MID(B919,5,2))),IF(LEN(B919)=3,"Total",IF(OR(LEFT(B919,3)="340",LEFT(B919,3)="350",ISNUMBER(F919)),IF(SUM(D919:F919)=0,0,"Data"),"No Number")),"Head"))</f>
        <v>No Number</v>
      </c>
    </row>
    <row r="920">
      <c r="B920" t="str">
        <f>IF(OR(     'BS-13'!B33=0,   'BS-13'!B33 =""),"",    'BS-13'!B33)</f>
        <v/>
      </c>
      <c r="C920" t="str">
        <f>IF(OR(     'BS-13'!B33=0,   'BS-13'!B33 =""),"",    'BS-13'!C33)</f>
        <v/>
      </c>
      <c r="D920" t="str">
        <f>IF(OR(     'BS-13'!B33=0,   'BS-13'!B33 =""),"",    'BS-13'!D33)</f>
        <v/>
      </c>
      <c r="E920" t="str">
        <f>IF(OR(     'BS-13'!B33=0,   'BS-13'!B33 =""),"",    'BS-13'!E33)</f>
        <v/>
      </c>
      <c r="F920" t="str">
        <f>IF(OR(     'BS-13'!B33=0,   'BS-13'!B33 =""),"",    'BS-13'!#REF!)</f>
        <v/>
      </c>
      <c r="G920" t="str">
        <f>IF(B920="","No Number",IF(ISNUMBER(VALUE(MID(B920,5,2))),IF(LEN(B920)=3,"Total",IF(OR(LEFT(B920,3)="340",LEFT(B920,3)="350",ISNUMBER(F920)),IF(SUM(D920:F920)=0,0,"Data"),"No Number")),"Head"))</f>
        <v>No Number</v>
      </c>
    </row>
    <row r="921">
      <c r="B921" t="str">
        <f>IF(OR(     'BS-13'!B34=0,   'BS-13'!B34 =""),"",    'BS-13'!B34)</f>
        <v/>
      </c>
      <c r="C921" t="str">
        <f>IF(OR(     'BS-13'!B34=0,   'BS-13'!B34 =""),"",    'BS-13'!C34)</f>
        <v/>
      </c>
      <c r="D921" t="str">
        <f>IF(OR(     'BS-13'!B34=0,   'BS-13'!B34 =""),"",    'BS-13'!D34)</f>
        <v/>
      </c>
      <c r="E921" t="str">
        <f>IF(OR(     'BS-13'!B34=0,   'BS-13'!B34 =""),"",    'BS-13'!E34)</f>
        <v/>
      </c>
      <c r="F921" t="str">
        <f>IF(OR(     'BS-13'!B34=0,   'BS-13'!B34 =""),"",    'BS-13'!#REF!)</f>
        <v/>
      </c>
      <c r="G921" t="str">
        <f>IF(B921="","No Number",IF(ISNUMBER(VALUE(MID(B921,5,2))),IF(LEN(B921)=3,"Total",IF(OR(LEFT(B921,3)="340",LEFT(B921,3)="350",ISNUMBER(F921)),IF(SUM(D921:F921)=0,0,"Data"),"No Number")),"Head"))</f>
        <v>No Number</v>
      </c>
    </row>
    <row r="922">
      <c r="B922" t="str">
        <f>IF(OR(     'BS-13'!B35=0,   'BS-13'!B35 =""),"",    'BS-13'!B35)</f>
        <v/>
      </c>
      <c r="C922" t="str">
        <f>IF(OR(     'BS-13'!B35=0,   'BS-13'!B35 =""),"",    'BS-13'!C35)</f>
        <v/>
      </c>
      <c r="D922" t="str">
        <f>IF(OR(     'BS-13'!B35=0,   'BS-13'!B35 =""),"",    'BS-13'!D35)</f>
        <v/>
      </c>
      <c r="E922" t="str">
        <f>IF(OR(     'BS-13'!B35=0,   'BS-13'!B35 =""),"",    'BS-13'!E35)</f>
        <v/>
      </c>
      <c r="F922" t="str">
        <f>IF(OR(     'BS-13'!B35=0,   'BS-13'!B35 =""),"",    'BS-13'!#REF!)</f>
        <v/>
      </c>
      <c r="G922" t="str">
        <f>IF(B922="","No Number",IF(ISNUMBER(VALUE(MID(B922,5,2))),IF(LEN(B922)=3,"Total",IF(OR(LEFT(B922,3)="340",LEFT(B922,3)="350",ISNUMBER(F922)),IF(SUM(D922:F922)=0,0,"Data"),"No Number")),"Head"))</f>
        <v>No Number</v>
      </c>
    </row>
    <row r="923">
      <c r="B923" t="str">
        <f>IF(OR(     'BS-13'!B36=0,   'BS-13'!B36 =""),"",    'BS-13'!B36)</f>
        <v/>
      </c>
      <c r="C923" t="str">
        <f>IF(OR(     'BS-13'!B36=0,   'BS-13'!B36 =""),"",    'BS-13'!C36)</f>
        <v/>
      </c>
      <c r="D923" t="str">
        <f>IF(OR(     'BS-13'!B36=0,   'BS-13'!B36 =""),"",    'BS-13'!D36)</f>
        <v/>
      </c>
      <c r="E923" t="str">
        <f>IF(OR(     'BS-13'!B36=0,   'BS-13'!B36 =""),"",    'BS-13'!E36)</f>
        <v/>
      </c>
      <c r="F923" t="str">
        <f>IF(OR(     'BS-13'!B36=0,   'BS-13'!B36 =""),"",    'BS-13'!#REF!)</f>
        <v/>
      </c>
      <c r="G923" t="str">
        <f>IF(B923="","No Number",IF(ISNUMBER(VALUE(MID(B923,5,2))),IF(LEN(B923)=3,"Total",IF(OR(LEFT(B923,3)="340",LEFT(B923,3)="350",ISNUMBER(F923)),IF(SUM(D923:F923)=0,0,"Data"),"No Number")),"Head"))</f>
        <v>No Number</v>
      </c>
    </row>
    <row r="924">
      <c r="B924" t="str">
        <f>IF(OR(     'BS-13'!B37=0,   'BS-13'!B37 =""),"",    'BS-13'!B37)</f>
        <v/>
      </c>
      <c r="C924" t="str">
        <f>IF(OR(     'BS-13'!B37=0,   'BS-13'!B37 =""),"",    'BS-13'!C37)</f>
        <v/>
      </c>
      <c r="D924" t="str">
        <f>IF(OR(     'BS-13'!B37=0,   'BS-13'!B37 =""),"",    'BS-13'!D37)</f>
        <v/>
      </c>
      <c r="E924" t="str">
        <f>IF(OR(     'BS-13'!B37=0,   'BS-13'!B37 =""),"",    'BS-13'!E37)</f>
        <v/>
      </c>
      <c r="F924" t="str">
        <f>IF(OR(     'BS-13'!B37=0,   'BS-13'!B37 =""),"",    'BS-13'!#REF!)</f>
        <v/>
      </c>
      <c r="G924" t="str">
        <f>IF(B924="","No Number",IF(ISNUMBER(VALUE(MID(B924,5,2))),IF(LEN(B924)=3,"Total",IF(OR(LEFT(B924,3)="340",LEFT(B924,3)="350",ISNUMBER(F924)),IF(SUM(D924:F924)=0,0,"Data"),"No Number")),"Head"))</f>
        <v>No Number</v>
      </c>
    </row>
    <row r="925">
      <c r="B925" t="str">
        <f>IF(OR(     'BS-13'!B38=0,   'BS-13'!B38 =""),"",    'BS-13'!B38)</f>
        <v/>
      </c>
      <c r="C925" t="str">
        <f>IF(OR(     'BS-13'!B38=0,   'BS-13'!B38 =""),"",    'BS-13'!C38)</f>
        <v/>
      </c>
      <c r="D925" t="str">
        <f>IF(OR(     'BS-13'!B38=0,   'BS-13'!B38 =""),"",    'BS-13'!D38)</f>
        <v/>
      </c>
      <c r="E925" t="str">
        <f>IF(OR(     'BS-13'!B38=0,   'BS-13'!B38 =""),"",    'BS-13'!E38)</f>
        <v/>
      </c>
      <c r="F925" t="str">
        <f>IF(OR(     'BS-13'!B38=0,   'BS-13'!B38 =""),"",    'BS-13'!#REF!)</f>
        <v/>
      </c>
      <c r="G925" t="str">
        <f>IF(B925="","No Number",IF(ISNUMBER(VALUE(MID(B925,5,2))),IF(LEN(B925)=3,"Total",IF(OR(LEFT(B925,3)="340",LEFT(B925,3)="350",ISNUMBER(F925)),IF(SUM(D925:F925)=0,0,"Data"),"No Number")),"Head"))</f>
        <v>No Number</v>
      </c>
    </row>
    <row r="926">
      <c r="B926" t="str">
        <f>IF(OR(     'BS-13'!B39=0,   'BS-13'!B39 =""),"",    'BS-13'!B39)</f>
        <v/>
      </c>
      <c r="C926" t="str">
        <f>IF(OR(     'BS-13'!B39=0,   'BS-13'!B39 =""),"",    'BS-13'!C39)</f>
        <v/>
      </c>
      <c r="D926" t="str">
        <f>IF(OR(     'BS-13'!B39=0,   'BS-13'!B39 =""),"",    'BS-13'!D39)</f>
        <v/>
      </c>
      <c r="E926" t="str">
        <f>IF(OR(     'BS-13'!B39=0,   'BS-13'!B39 =""),"",    'BS-13'!E39)</f>
        <v/>
      </c>
      <c r="F926" t="str">
        <f>IF(OR(     'BS-13'!B39=0,   'BS-13'!B39 =""),"",    'BS-13'!#REF!)</f>
        <v/>
      </c>
      <c r="G926" t="str">
        <f>IF(B926="","No Number",IF(ISNUMBER(VALUE(MID(B926,5,2))),IF(LEN(B926)=3,"Total",IF(OR(LEFT(B926,3)="340",LEFT(B926,3)="350",ISNUMBER(F926)),IF(SUM(D926:F926)=0,0,"Data"),"No Number")),"Head"))</f>
        <v>No Number</v>
      </c>
    </row>
    <row r="927">
      <c r="B927" t="str">
        <f>IF(OR(     'BS-13'!B40=0,   'BS-13'!B40 =""),"",    'BS-13'!B40)</f>
        <v/>
      </c>
      <c r="C927" t="str">
        <f>IF(OR(     'BS-13'!B40=0,   'BS-13'!B40 =""),"",    'BS-13'!C40)</f>
        <v/>
      </c>
      <c r="D927" t="str">
        <f>IF(OR(     'BS-13'!B40=0,   'BS-13'!B40 =""),"",    'BS-13'!D40)</f>
        <v/>
      </c>
      <c r="E927" t="str">
        <f>IF(OR(     'BS-13'!B40=0,   'BS-13'!B40 =""),"",    'BS-13'!E40)</f>
        <v/>
      </c>
      <c r="F927" t="str">
        <f>IF(OR(     'BS-13'!B40=0,   'BS-13'!B40 =""),"",    'BS-13'!#REF!)</f>
        <v/>
      </c>
      <c r="G927" t="str">
        <f>IF(B927="","No Number",IF(ISNUMBER(VALUE(MID(B927,5,2))),IF(LEN(B927)=3,"Total",IF(OR(LEFT(B927,3)="340",LEFT(B927,3)="350",ISNUMBER(F927)),IF(SUM(D927:F927)=0,0,"Data"),"No Number")),"Head"))</f>
        <v>No Number</v>
      </c>
    </row>
    <row r="928">
      <c r="B928" t="str">
        <f>IF(OR(     'BS-13'!B41=0,   'BS-13'!B41 =""),"",    'BS-13'!B41)</f>
        <v/>
      </c>
      <c r="C928" t="str">
        <f>IF(OR(     'BS-13'!B41=0,   'BS-13'!B41 =""),"",    'BS-13'!C41)</f>
        <v/>
      </c>
      <c r="D928" t="str">
        <f>IF(OR(     'BS-13'!B41=0,   'BS-13'!B41 =""),"",    'BS-13'!D41)</f>
        <v/>
      </c>
      <c r="E928" t="str">
        <f>IF(OR(     'BS-13'!B41=0,   'BS-13'!B41 =""),"",    'BS-13'!E41)</f>
        <v/>
      </c>
      <c r="F928" t="str">
        <f>IF(OR(     'BS-13'!B41=0,   'BS-13'!B41 =""),"",    'BS-13'!#REF!)</f>
        <v/>
      </c>
      <c r="G928" t="str">
        <f>IF(B928="","No Number",IF(ISNUMBER(VALUE(MID(B928,5,2))),IF(LEN(B928)=3,"Total",IF(OR(LEFT(B928,3)="340",LEFT(B928,3)="350",ISNUMBER(F928)),IF(SUM(D928:F928)=0,0,"Data"),"No Number")),"Head"))</f>
        <v>No Number</v>
      </c>
    </row>
    <row r="929">
      <c r="B929" t="str">
        <f>IF(OR(     'BS-13'!B42=0,   'BS-13'!B42 =""),"",    'BS-13'!B42)</f>
        <v/>
      </c>
      <c r="C929" t="str">
        <f>IF(OR(     'BS-13'!B42=0,   'BS-13'!B42 =""),"",    'BS-13'!C42)</f>
        <v/>
      </c>
      <c r="D929" t="str">
        <f>IF(OR(     'BS-13'!B42=0,   'BS-13'!B42 =""),"",    'BS-13'!D42)</f>
        <v/>
      </c>
      <c r="E929" t="str">
        <f>IF(OR(     'BS-13'!B42=0,   'BS-13'!B42 =""),"",    'BS-13'!E42)</f>
        <v/>
      </c>
      <c r="F929" t="str">
        <f>IF(OR(     'BS-13'!B42=0,   'BS-13'!B42 =""),"",    'BS-13'!#REF!)</f>
        <v/>
      </c>
      <c r="G929" t="str">
        <f>IF(B929="","No Number",IF(ISNUMBER(VALUE(MID(B929,5,2))),IF(LEN(B929)=3,"Total",IF(OR(LEFT(B929,3)="340",LEFT(B929,3)="350",ISNUMBER(F929)),IF(SUM(D929:F929)=0,0,"Data"),"No Number")),"Head"))</f>
        <v>No Number</v>
      </c>
    </row>
    <row r="930">
      <c r="B930" t="str">
        <f>IF(OR(     'BS-13'!B43=0,   'BS-13'!B43 =""),"",    'BS-13'!B43)</f>
        <v/>
      </c>
      <c r="C930" t="str">
        <f>IF(OR(     'BS-13'!B43=0,   'BS-13'!B43 =""),"",    'BS-13'!C43)</f>
        <v/>
      </c>
      <c r="D930" t="str">
        <f>IF(OR(     'BS-13'!B43=0,   'BS-13'!B43 =""),"",    'BS-13'!D43)</f>
        <v/>
      </c>
      <c r="E930" t="str">
        <f>IF(OR(     'BS-13'!B43=0,   'BS-13'!B43 =""),"",    'BS-13'!E43)</f>
        <v/>
      </c>
      <c r="F930" t="str">
        <f>IF(OR(     'BS-13'!B43=0,   'BS-13'!B43 =""),"",    'BS-13'!#REF!)</f>
        <v/>
      </c>
      <c r="G930" t="str">
        <f>IF(B930="","No Number",IF(ISNUMBER(VALUE(MID(B930,5,2))),IF(LEN(B930)=3,"Total",IF(OR(LEFT(B930,3)="340",LEFT(B930,3)="350",ISNUMBER(F930)),IF(SUM(D930:F930)=0,0,"Data"),"No Number")),"Head"))</f>
        <v>No Number</v>
      </c>
    </row>
    <row r="931">
      <c r="B931" t="str">
        <f>IF(OR(     'BS-13'!B44=0,   'BS-13'!B44 =""),"",    'BS-13'!B44)</f>
        <v/>
      </c>
      <c r="C931" t="str">
        <f>IF(OR(     'BS-13'!B44=0,   'BS-13'!B44 =""),"",    'BS-13'!C44)</f>
        <v/>
      </c>
      <c r="D931" t="str">
        <f>IF(OR(     'BS-13'!B44=0,   'BS-13'!B44 =""),"",    'BS-13'!D44)</f>
        <v/>
      </c>
      <c r="E931" t="str">
        <f>IF(OR(     'BS-13'!B44=0,   'BS-13'!B44 =""),"",    'BS-13'!E44)</f>
        <v/>
      </c>
      <c r="F931" t="str">
        <f>IF(OR(     'BS-13'!B44=0,   'BS-13'!B44 =""),"",    'BS-13'!#REF!)</f>
        <v/>
      </c>
      <c r="G931" t="str">
        <f>IF(B931="","No Number",IF(ISNUMBER(VALUE(MID(B931,5,2))),IF(LEN(B931)=3,"Total",IF(OR(LEFT(B931,3)="340",LEFT(B931,3)="350",ISNUMBER(F931)),IF(SUM(D931:F931)=0,0,"Data"),"No Number")),"Head"))</f>
        <v>No Number</v>
      </c>
    </row>
    <row r="932">
      <c r="B932" t="str">
        <f>IF(OR(     'BS-13'!B45=0,   'BS-13'!B45 =""),"",    'BS-13'!B45)</f>
        <v/>
      </c>
      <c r="C932" t="str">
        <f>IF(OR(     'BS-13'!B45=0,   'BS-13'!B45 =""),"",    'BS-13'!C45)</f>
        <v/>
      </c>
      <c r="D932" t="str">
        <f>IF(OR(     'BS-13'!B45=0,   'BS-13'!B45 =""),"",    'BS-13'!D45)</f>
        <v/>
      </c>
      <c r="E932" t="str">
        <f>IF(OR(     'BS-13'!B45=0,   'BS-13'!B45 =""),"",    'BS-13'!E45)</f>
        <v/>
      </c>
      <c r="F932" t="str">
        <f>IF(OR(     'BS-13'!B45=0,   'BS-13'!B45 =""),"",    'BS-13'!#REF!)</f>
        <v/>
      </c>
      <c r="G932" t="str">
        <f>IF(B932="","No Number",IF(ISNUMBER(VALUE(MID(B932,5,2))),IF(LEN(B932)=3,"Total",IF(OR(LEFT(B932,3)="340",LEFT(B932,3)="350",ISNUMBER(F932)),IF(SUM(D932:F932)=0,0,"Data"),"No Number")),"Head"))</f>
        <v>No Number</v>
      </c>
    </row>
    <row r="933">
      <c r="B933" t="str">
        <f>IF(OR(     'BS-13'!B46=0,   'BS-13'!B46 =""),"",    'BS-13'!B46)</f>
        <v/>
      </c>
      <c r="C933" t="str">
        <f>IF(OR(     'BS-13'!B46=0,   'BS-13'!B46 =""),"",    'BS-13'!C46)</f>
        <v/>
      </c>
      <c r="D933" t="str">
        <f>IF(OR(     'BS-13'!B46=0,   'BS-13'!B46 =""),"",    'BS-13'!D46)</f>
        <v/>
      </c>
      <c r="E933" t="str">
        <f>IF(OR(     'BS-13'!B46=0,   'BS-13'!B46 =""),"",    'BS-13'!E46)</f>
        <v/>
      </c>
      <c r="F933" t="str">
        <f>IF(OR(     'BS-13'!B46=0,   'BS-13'!B46 =""),"",    'BS-13'!#REF!)</f>
        <v/>
      </c>
      <c r="G933" t="str">
        <f>IF(B933="","No Number",IF(ISNUMBER(VALUE(MID(B933,5,2))),IF(LEN(B933)=3,"Total",IF(OR(LEFT(B933,3)="340",LEFT(B933,3)="350",ISNUMBER(F933)),IF(SUM(D933:F933)=0,0,"Data"),"No Number")),"Head"))</f>
        <v>No Number</v>
      </c>
    </row>
    <row r="934">
      <c r="B934" t="str">
        <f>IF(OR(     'BS-13'!B47=0,   'BS-13'!B47 =""),"",    'BS-13'!B47)</f>
        <v/>
      </c>
      <c r="C934" t="str">
        <f>IF(OR(     'BS-13'!B47=0,   'BS-13'!B47 =""),"",    'BS-13'!C47)</f>
        <v/>
      </c>
      <c r="D934" t="str">
        <f>IF(OR(     'BS-13'!B47=0,   'BS-13'!B47 =""),"",    'BS-13'!D47)</f>
        <v/>
      </c>
      <c r="E934" t="str">
        <f>IF(OR(     'BS-13'!B47=0,   'BS-13'!B47 =""),"",    'BS-13'!E47)</f>
        <v/>
      </c>
      <c r="F934" t="str">
        <f>IF(OR(     'BS-13'!B47=0,   'BS-13'!B47 =""),"",    'BS-13'!#REF!)</f>
        <v/>
      </c>
      <c r="G934" t="str">
        <f>IF(B934="","No Number",IF(ISNUMBER(VALUE(MID(B934,5,2))),IF(LEN(B934)=3,"Total",IF(OR(LEFT(B934,3)="340",LEFT(B934,3)="350",ISNUMBER(F934)),IF(SUM(D934:F934)=0,0,"Data"),"No Number")),"Head"))</f>
        <v>No Number</v>
      </c>
    </row>
    <row r="935">
      <c r="B935" t="str">
        <f>IF(OR(     'BS-13'!B48=0,   'BS-13'!B48 =""),"",    'BS-13'!B48)</f>
        <v/>
      </c>
      <c r="C935" t="str">
        <f>IF(OR(     'BS-13'!B48=0,   'BS-13'!B48 =""),"",    'BS-13'!C48)</f>
        <v/>
      </c>
      <c r="D935" t="str">
        <f>IF(OR(     'BS-13'!B48=0,   'BS-13'!B48 =""),"",    'BS-13'!D48)</f>
        <v/>
      </c>
      <c r="E935" t="str">
        <f>IF(OR(     'BS-13'!B48=0,   'BS-13'!B48 =""),"",    'BS-13'!E48)</f>
        <v/>
      </c>
      <c r="F935" t="str">
        <f>IF(OR(     'BS-13'!B48=0,   'BS-13'!B48 =""),"",    'BS-13'!#REF!)</f>
        <v/>
      </c>
      <c r="G935" t="str">
        <f>IF(B935="","No Number",IF(ISNUMBER(VALUE(MID(B935,5,2))),IF(LEN(B935)=3,"Total",IF(OR(LEFT(B935,3)="340",LEFT(B935,3)="350",ISNUMBER(F935)),IF(SUM(D935:F935)=0,0,"Data"),"No Number")),"Head"))</f>
        <v>No Number</v>
      </c>
    </row>
    <row r="936">
      <c r="B936" t="str">
        <f>IF(OR(     'BS-13'!B49=0,   'BS-13'!B49 =""),"",    'BS-13'!B49)</f>
        <v/>
      </c>
      <c r="C936" t="str">
        <f>IF(OR(     'BS-13'!B49=0,   'BS-13'!B49 =""),"",    'BS-13'!C49)</f>
        <v/>
      </c>
      <c r="D936" t="str">
        <f>IF(OR(     'BS-13'!B49=0,   'BS-13'!B49 =""),"",    'BS-13'!D49)</f>
        <v/>
      </c>
      <c r="E936" t="str">
        <f>IF(OR(     'BS-13'!B49=0,   'BS-13'!B49 =""),"",    'BS-13'!E49)</f>
        <v/>
      </c>
      <c r="F936" t="str">
        <f>IF(OR(     'BS-13'!B49=0,   'BS-13'!B49 =""),"",    'BS-13'!#REF!)</f>
        <v/>
      </c>
      <c r="G936" t="str">
        <f>IF(B936="","No Number",IF(ISNUMBER(VALUE(MID(B936,5,2))),IF(LEN(B936)=3,"Total",IF(OR(LEFT(B936,3)="340",LEFT(B936,3)="350",ISNUMBER(F936)),IF(SUM(D936:F936)=0,0,"Data"),"No Number")),"Head"))</f>
        <v>No Number</v>
      </c>
    </row>
    <row r="937">
      <c r="B937">
        <f>IF(OR(     'BS-13'!B50=0,   'BS-13'!B50 =""),"",    'BS-13'!B50)</f>
        <v>340</v>
      </c>
      <c r="C937" t="str">
        <f>IF(OR(     'BS-13'!B50=0,   'BS-13'!B50 =""),"",    'BS-13'!C50)</f>
        <v xml:space="preserve">TOTAL RECEIPT AND REFUND  OF DEPOSIT-   -ആകെ ഡെപോസിറ്റ്‌ വരവും,മടക്കിനല്‍കലും   </v>
      </c>
      <c r="D937">
        <f>SUBTOTAL(9,D894:D936)</f>
        <v>0</v>
      </c>
      <c r="E937">
        <f>SUBTOTAL(9,E894:E936)</f>
        <v>0</v>
      </c>
      <c r="G937" t="str">
        <f>IF(B937="","No Number",IF(ISNUMBER(VALUE(MID(B937, 5,2))), IF(LEN(B937)=3, "Total", IF(ISNUMBER(F937),IF(SUM(D937:F937)=0,0,"Data"),"No Number")),"Head"))</f>
        <v>Head</v>
      </c>
    </row>
  </sheetData>
  <autoFilter ref="G2:G937"/>
  <mergeCells count="72">
    <mergeCell ref="B892:E892"/>
    <mergeCell ref="B820:F820"/>
    <mergeCell ref="B831:C831"/>
    <mergeCell ref="B832:F832"/>
    <mergeCell ref="B843:C843"/>
    <mergeCell ref="B844:F844"/>
    <mergeCell ref="B845:F845"/>
    <mergeCell ref="B852:F852"/>
    <mergeCell ref="B853:F853"/>
    <mergeCell ref="B869:F869"/>
    <mergeCell ref="B870:F870"/>
    <mergeCell ref="B891:E891"/>
    <mergeCell ref="B819:C819"/>
    <mergeCell ref="B524:F524"/>
    <mergeCell ref="B525:F525"/>
    <mergeCell ref="B527:F527"/>
    <mergeCell ref="B631:C631"/>
    <mergeCell ref="B632:F632"/>
    <mergeCell ref="B732:C732"/>
    <mergeCell ref="B733:F733"/>
    <mergeCell ref="B772:C772"/>
    <mergeCell ref="B773:F773"/>
    <mergeCell ref="B793:C793"/>
    <mergeCell ref="B794:F794"/>
    <mergeCell ref="B523:C523"/>
    <mergeCell ref="B312:F312"/>
    <mergeCell ref="B313:F313"/>
    <mergeCell ref="B356:F356"/>
    <mergeCell ref="B357:F357"/>
    <mergeCell ref="B359:F359"/>
    <mergeCell ref="B411:C411"/>
    <mergeCell ref="B412:F412"/>
    <mergeCell ref="B452:C452"/>
    <mergeCell ref="B453:F453"/>
    <mergeCell ref="B507:C507"/>
    <mergeCell ref="B508:F508"/>
    <mergeCell ref="B288:F288"/>
    <mergeCell ref="B201:F201"/>
    <mergeCell ref="B213:C213"/>
    <mergeCell ref="B214:F214"/>
    <mergeCell ref="B226:C226"/>
    <mergeCell ref="B227:F227"/>
    <mergeCell ref="B228:F228"/>
    <mergeCell ref="B233:F233"/>
    <mergeCell ref="B234:F234"/>
    <mergeCell ref="B279:F279"/>
    <mergeCell ref="B280:F280"/>
    <mergeCell ref="B287:F287"/>
    <mergeCell ref="B200:C200"/>
    <mergeCell ref="B79:F79"/>
    <mergeCell ref="B80:F80"/>
    <mergeCell ref="B82:F82"/>
    <mergeCell ref="B105:C105"/>
    <mergeCell ref="B106:F106"/>
    <mergeCell ref="B160:C160"/>
    <mergeCell ref="B161:F161"/>
    <mergeCell ref="B174:C174"/>
    <mergeCell ref="B175:F175"/>
    <mergeCell ref="B187:C187"/>
    <mergeCell ref="B188:F188"/>
    <mergeCell ref="B58:F58"/>
    <mergeCell ref="D1:G1"/>
    <mergeCell ref="H1:I10"/>
    <mergeCell ref="B11:F11"/>
    <mergeCell ref="B13:F13"/>
    <mergeCell ref="B19:F23"/>
    <mergeCell ref="B28:F28"/>
    <mergeCell ref="B29:F29"/>
    <mergeCell ref="B31:F31"/>
    <mergeCell ref="B32:C32"/>
    <mergeCell ref="B43:C43"/>
    <mergeCell ref="B57:F57"/>
  </mergeCells>
  <pageMargins left="0.72" right="0.19" top="0.5905511811023623" bottom="0.5905511811023623" header="0.4724409448818898" footer="0.35433070866141736"/>
  <ignoredErrors>
    <ignoredError numberStoredAsText="1" sqref="B1:H937"/>
  </ignoredErrors>
</worksheet>
</file>

<file path=xl/worksheets/sheet35.xml><?xml version="1.0" encoding="utf-8"?>
<worksheet xmlns="http://schemas.openxmlformats.org/spreadsheetml/2006/main" xmlns:r="http://schemas.openxmlformats.org/officeDocument/2006/relationships">
  <dimension ref="B1:H937"/>
  <sheetViews>
    <sheetView workbookViewId="0" rightToLeft="0"/>
  </sheetViews>
  <sheetData>
    <row r="1">
      <c r="C1" t="str">
        <f>Master!C3</f>
        <v>Budget Preparation Helper for Panchayaths  a Tool From KILA Designed by PanchayathHelpDesk</v>
      </c>
      <c r="D1" t="str">
        <v>Blank ആയ വരികളും അടുത്ത വര്‍ഷത്തേക്കുള്ള സംഖ്യ 0 ആയ വരികളും പ്രിന്‍റില്‍നിന്ന് ഒഴിവാക്കുന്നതിന് Hide/Show എന്ന AutoFilter ക്ലിക്ക്ചെയ്ത് Blank Row, 0, No Number എന്നിവയ്ക്ക് ഇടതുവശത്തുള്ള ചെക്ക് ബോക്സിലെ Tick നീക്കിയാല്‍ മതി.</v>
      </c>
      <c r="H1" t="str">
        <v>ഇത് ഓരോതവണയും പ്രിന്‍റ് എടുക്കുമ്പോള്‍ ചെയ്യണം.</v>
      </c>
    </row>
    <row r="2">
      <c r="G2" t="str">
        <v>Hide / Show</v>
      </c>
    </row>
    <row r="3">
      <c r="G3" t="str">
        <v>Budget</v>
      </c>
    </row>
    <row r="4">
      <c r="G4" t="str">
        <v>Budget</v>
      </c>
    </row>
    <row r="5">
      <c r="G5" t="str">
        <v>Budget</v>
      </c>
    </row>
    <row r="6">
      <c r="G6" t="str">
        <v>Budget</v>
      </c>
    </row>
    <row r="7">
      <c r="G7" t="str">
        <v>Budget</v>
      </c>
    </row>
    <row r="8">
      <c r="G8" t="str">
        <v>Budget</v>
      </c>
    </row>
    <row r="9">
      <c r="G9" t="str">
        <v>Budget</v>
      </c>
    </row>
    <row r="10">
      <c r="G10" t="str">
        <v>Budget</v>
      </c>
    </row>
    <row r="11">
      <c r="B11" t="str">
        <f>Master!C10</f>
        <v>കാരശ്ശേരി ഗ്രാമപ്പഞ്ചായത്ത്</v>
      </c>
      <c r="G11" t="str">
        <v>Budget</v>
      </c>
    </row>
    <row r="12">
      <c r="G12" t="str">
        <v>Budget</v>
      </c>
    </row>
    <row r="13">
      <c r="B13" t="str">
        <f>Master!D12&amp;Master!E12&amp;" സാമ്പത്തികവര്‍ഷത്തെ " &amp; Master!I6&amp;" ബജറ്റ്"</f>
        <v>2025-2026 സാമ്പത്തികവര്‍ഷത്തെ  കരട്  ബജറ്റ്</v>
      </c>
      <c r="G13" t="str">
        <v>Budget</v>
      </c>
    </row>
    <row r="14">
      <c r="G14" t="str">
        <v>Budget</v>
      </c>
    </row>
    <row r="15">
      <c r="G15" t="str">
        <v>Budget</v>
      </c>
    </row>
    <row r="16">
      <c r="G16" t="str">
        <v>Budget</v>
      </c>
    </row>
    <row r="17">
      <c r="G17" t="str">
        <v>Budget</v>
      </c>
    </row>
    <row r="18">
      <c r="G18" t="str">
        <v>Budget</v>
      </c>
    </row>
    <row r="19" xml:space="preserve">
      <c r="B19" t="str" xml:space="preserve">
        <f>"( ധനകാര്യ സ്ഥിരം സമിതിയുടെ "  &amp;  TEXT(Master!D24, "DD-MM-YYYY") &amp; " തീയതിയിലെ " &amp; CHAR(10) &amp; Master!D23 &amp; " - നമ്പര്‍ തീരുമാനം " &amp; IF(Master!D26=0,  " പ്രകാരം ", " പ്രകാരവും " &amp; CHAR(10) &amp;"ഭരണസമിതിയുടെ " &amp; TEXT(Master!D26, "DD-MM-YYYY") &amp; " തീയതിയിലെ "  &amp; CHAR(10) &amp; Master!D25 &amp; " - നമ്പര്‍ തീരുമാനപ്രകാരവും ")    &amp; CHAR(10)&amp; "  അംഗീകരിച്ചത്. )"</f>
        <v xml:space="preserve">( ധനകാര്യ സ്ഥിരം സമിതിയുടെ 06-02-2025 തീയതിയിലെ 
 - നമ്പര്‍ തീരുമാനം  പ്രകാരവും 
ഭരണസമിതിയുടെ 07-02-2025 തീയതിയിലെ 
1 - നമ്പര്‍ തീരുമാനപ്രകാരവും 
  അംഗീകരിച്ചത്. )</v>
      </c>
      <c r="G19" t="str">
        <v>Budget</v>
      </c>
    </row>
    <row r="20">
      <c r="G20" t="str">
        <v>Budget</v>
      </c>
    </row>
    <row r="21">
      <c r="G21" t="str">
        <v>Budget</v>
      </c>
    </row>
    <row r="22">
      <c r="G22" t="str">
        <v>Budget</v>
      </c>
    </row>
    <row r="23">
      <c r="G23" t="str">
        <v>Budget</v>
      </c>
    </row>
    <row r="24">
      <c r="G24" t="str">
        <v>Budget</v>
      </c>
    </row>
    <row r="25">
      <c r="G25" t="str">
        <v>Budget</v>
      </c>
    </row>
    <row r="26">
      <c r="G26" t="str">
        <v>Budget</v>
      </c>
    </row>
    <row r="27">
      <c r="G27" t="str">
        <v>Budget</v>
      </c>
    </row>
    <row r="28">
      <c r="G28" t="str">
        <v>Statement</v>
      </c>
    </row>
    <row r="29">
      <c r="B29" t="str">
        <f>Master!C8 &amp;Master!I5 &amp;  " Budget for the Financial Year " &amp;Master!D12 &amp; Master!E12</f>
        <v>Karassery Grama Panchayath Draft  Budget for the Financial Year 2025-2026</v>
      </c>
      <c r="G29" t="str">
        <v>Statement</v>
      </c>
    </row>
    <row r="30">
      <c r="G30" t="str">
        <v>Statement</v>
      </c>
    </row>
    <row r="31">
      <c r="B31" t="str">
        <v>BUDGET   STATEMENT</v>
      </c>
      <c r="G31" t="str">
        <v>Statement</v>
      </c>
    </row>
    <row r="32" xml:space="preserve">
      <c r="B32" t="str">
        <v>PARTICULARS</v>
      </c>
      <c r="D32" t="str">
        <f>"Actuals for the year "   &amp; Master!$H$17 &amp;  "(യഥാര്‍ത്ഥ കണക്ക് " &amp; Master!$H$17&amp; ")"</f>
        <v>Actuals for the year 2023-2024(യഥാര്‍ത്ഥ കണക്ക് 2023-2024)</v>
      </c>
      <c r="E32" t="str">
        <f>"Budget  for the  year (including all revisions) " &amp;Master!$H$16 &amp;   "  (പരിഷ്കരിച്ച ബജറ്റ്  "&amp; Master!$H$16&amp;")"</f>
        <v>Budget  for the  year (including all revisions) 2024-2025  (പരിഷ്കരിച്ച ബജറ്റ്  2024-2025)</v>
      </c>
      <c r="F32" t="str" xml:space="preserve">
        <f>"Budget for the Year" &amp; Master!$H$15 &amp; CHAR(10) &amp; " (ബജറ്റ്-" &amp;Master!$H$15 &amp; ")"</f>
        <v xml:space="preserve">Budget for the Year2025-2026
 (ബജറ്റ്-2025-2026)</v>
      </c>
      <c r="G32" t="str">
        <v>Statement</v>
      </c>
    </row>
    <row r="33" xml:space="preserve">
      <c r="B33" t="str">
        <v>A</v>
      </c>
      <c r="C33" t="str" xml:space="preserve">
        <v xml:space="preserve">Opening balance (net) 
(ws-1)</v>
      </c>
      <c r="D33">
        <f>'WS-1'!D11</f>
        <v>9098744</v>
      </c>
      <c r="E33">
        <f>D56</f>
        <v>21857010</v>
      </c>
      <c r="F33">
        <f>E56</f>
        <v>22557954</v>
      </c>
      <c r="G33" t="str">
        <v>Statement</v>
      </c>
    </row>
    <row r="34" xml:space="preserve">
      <c r="B34" t="str">
        <v>B</v>
      </c>
      <c r="C34" t="str" xml:space="preserve">
        <v xml:space="preserve">a) Tax revenue-നികുതി വരുമാനം 
(BS-1)</v>
      </c>
      <c r="D34">
        <f>'BS-1'!D25</f>
        <v>6790857</v>
      </c>
      <c r="E34">
        <f>'BS-1'!E25</f>
        <v>7419709</v>
      </c>
      <c r="F34">
        <f>'BS-1'!F25</f>
        <v>8300000</v>
      </c>
      <c r="G34" t="str">
        <v>Statement</v>
      </c>
    </row>
    <row r="35" xml:space="preserve">
      <c r="B35" t="str">
        <v>C</v>
      </c>
      <c r="C35" t="str" xml:space="preserve">
        <v xml:space="preserve">b) Non tax revenue-നികുതിയിതര വരുമാനം 
(BS-2)</v>
      </c>
      <c r="D35">
        <f>'BS-2'!D145</f>
        <v>6277136</v>
      </c>
      <c r="E35">
        <f>'BS-2'!E145</f>
        <v>6073521</v>
      </c>
      <c r="F35">
        <f>'BS-2'!F145</f>
        <v>6074000</v>
      </c>
      <c r="G35" t="str">
        <v>Statement</v>
      </c>
    </row>
    <row r="36" xml:space="preserve">
      <c r="B36" t="str">
        <v>D</v>
      </c>
      <c r="C36" t="str" xml:space="preserve">
        <v xml:space="preserve">Total  Own Fund-ആകെ തനത് ഫണ്ട് 
(B+C)</v>
      </c>
      <c r="D36">
        <f>SUM(D34:D35)</f>
        <v>13067993</v>
      </c>
      <c r="E36">
        <f>SUM(E34:E35)</f>
        <v>13493230</v>
      </c>
      <c r="F36">
        <f>SUM(F34:F35)</f>
        <v>14374000</v>
      </c>
      <c r="G36" t="str">
        <v>Statement</v>
      </c>
    </row>
    <row r="37" xml:space="preserve">
      <c r="B37" t="str">
        <v>E</v>
      </c>
      <c r="C37" t="str" xml:space="preserve">
        <v xml:space="preserve">c) General Purpose Fund-ജനറല്‍ പര്‍പ്പസ് ഫണ്ട് 
(BS-3)</v>
      </c>
      <c r="D37">
        <f>'BS-3'!D9</f>
        <v>14495400</v>
      </c>
      <c r="E37">
        <f>'BS-3'!E9</f>
        <v>21933000</v>
      </c>
      <c r="F37">
        <f>'BS-3'!F9</f>
        <v>22031000</v>
      </c>
      <c r="G37" t="str">
        <v>Statement</v>
      </c>
    </row>
    <row r="38">
      <c r="B38" t="str">
        <v>F</v>
      </c>
      <c r="C38" t="str">
        <v>Total -ആകെ (D+E)</v>
      </c>
      <c r="D38">
        <f>SUM(D37,D36)</f>
        <v>27563393</v>
      </c>
      <c r="E38">
        <f>SUM(E37,E36)</f>
        <v>35426230</v>
      </c>
      <c r="F38">
        <f>SUM(F37,F36)</f>
        <v>36405000</v>
      </c>
      <c r="G38" t="str">
        <v>Statement</v>
      </c>
    </row>
    <row r="39">
      <c r="B39" t="str">
        <v>G</v>
      </c>
      <c r="C39" t="str">
        <v>d) Other Grants(Plan)-മറ്റ് റവന്യു ഗ്രാന്‍റുകള്‍-പദ്ധതി ചെലവുകള്‍ക്ക്‌ (BS-4)</v>
      </c>
      <c r="D39">
        <f>'BS-4'!D49</f>
        <v>92291683</v>
      </c>
      <c r="E39">
        <f>'BS-4'!E49</f>
        <v>143046717</v>
      </c>
      <c r="F39">
        <f>'BS-4'!F49</f>
        <v>153812984</v>
      </c>
      <c r="G39" t="str">
        <v>Statement</v>
      </c>
    </row>
    <row r="40">
      <c r="B40" t="str">
        <v>H</v>
      </c>
      <c r="C40" t="str">
        <v>e) Other Grants(Non-Plan)-മറ്റ് റവന്യു ഗ്രാന്‍റുകള്‍-പദ്ധതി ഇതര ചെലവുകള്‍ക്ക്‌ (BS-5)</v>
      </c>
      <c r="D40">
        <f>'BS-5'!D11</f>
        <v>46236000</v>
      </c>
      <c r="E40">
        <f>'BS-5'!E11</f>
        <v>60000000</v>
      </c>
      <c r="F40">
        <f>'BS-5'!F11</f>
        <v>70000000</v>
      </c>
      <c r="G40" t="str">
        <v>Statement</v>
      </c>
    </row>
    <row r="41">
      <c r="B41" t="str">
        <v>I</v>
      </c>
      <c r="C41" t="str">
        <v>Toal Revenue Income -ആകെ റവന്യു  വരവുകള്‍ (F+G+H)</v>
      </c>
      <c r="D41">
        <f>SUM(D38:D40)</f>
        <v>166091076</v>
      </c>
      <c r="E41">
        <f>SUM(E38:E40)</f>
        <v>238472947</v>
      </c>
      <c r="F41">
        <f>SUM(F38:F40)</f>
        <v>260217984</v>
      </c>
      <c r="G41" t="str">
        <v>Statement</v>
      </c>
    </row>
    <row r="42">
      <c r="B42" t="str">
        <v>J</v>
      </c>
      <c r="C42" t="str">
        <v>Capital Income -  Loans  -മൂലധന വരവ്-വായ്പ വാങ്ങല്‍ (BS-6)</v>
      </c>
      <c r="D42">
        <f>'BS-6'!D28</f>
        <v>23260000</v>
      </c>
      <c r="E42">
        <f>'BS-6'!E28</f>
        <v>23260000</v>
      </c>
      <c r="F42">
        <f>'BS-6'!F28</f>
        <v>56000000</v>
      </c>
      <c r="G42" t="str">
        <v>Statement</v>
      </c>
    </row>
    <row r="43" xml:space="preserve">
      <c r="B43" t="str">
        <v>PARTICULARS</v>
      </c>
      <c r="D43" t="str">
        <f>D32</f>
        <v>Actuals for the year 2023-2024(യഥാര്‍ത്ഥ കണക്ക് 2023-2024)</v>
      </c>
      <c r="E43" t="str">
        <f>E32</f>
        <v>Budget  for the  year (including all revisions) 2024-2025  (പരിഷ്കരിച്ച ബജറ്റ്  2024-2025)</v>
      </c>
      <c r="F43" t="str" xml:space="preserve">
        <f>F32</f>
        <v xml:space="preserve">Budget for the Year2025-2026
 (ബജറ്റ്-2025-2026)</v>
      </c>
      <c r="G43" t="str">
        <v>Statement</v>
      </c>
    </row>
    <row r="44">
      <c r="B44" t="str">
        <v>K</v>
      </c>
      <c r="C44" t="str">
        <v xml:space="preserve"> Capital Income other than loans -വായ്പ ഒഴികെ മൂലധന വരവുകള്‍  (BS-7)</v>
      </c>
      <c r="D44">
        <f>'BS-7'!D47</f>
        <v>9402061</v>
      </c>
      <c r="E44">
        <f>'BS-7'!E47</f>
        <v>30000000</v>
      </c>
      <c r="F44">
        <f>'BS-7'!F47</f>
        <v>30000000</v>
      </c>
      <c r="G44" t="str">
        <v>Statement</v>
      </c>
    </row>
    <row r="45">
      <c r="B45" t="str">
        <v>L</v>
      </c>
      <c r="C45" t="str">
        <v>Total Capital Income-ആകെ മൂലധന വരവുകള്‍ (J+K)</v>
      </c>
      <c r="D45">
        <f>SUM(D42,D44)</f>
        <v>32662061</v>
      </c>
      <c r="E45">
        <f>SUM(E42,E44)</f>
        <v>53260000</v>
      </c>
      <c r="F45">
        <f>SUM(F42,F44)</f>
        <v>86000000</v>
      </c>
      <c r="G45" t="str">
        <v>Statement</v>
      </c>
    </row>
    <row r="46">
      <c r="B46" t="str">
        <v>M</v>
      </c>
      <c r="C46" t="str">
        <v>Total Income -ആകെ വരവുകള്‍ (I+L)</v>
      </c>
      <c r="D46">
        <f>SUM(D41,D45)</f>
        <v>198753137</v>
      </c>
      <c r="E46">
        <f>SUM(E41,E45)</f>
        <v>291732947</v>
      </c>
      <c r="F46">
        <f>SUM(F41,F45)</f>
        <v>346217984</v>
      </c>
      <c r="G46" t="str">
        <v>Statement</v>
      </c>
    </row>
    <row r="47">
      <c r="B47" t="str">
        <v>N</v>
      </c>
      <c r="C47" t="str">
        <v>Total Income+Net opening balance-ആകെ വരവുകളും പ്രാരംഭ ബാക്കിയും (M+A)</v>
      </c>
      <c r="D47">
        <f>SUM(D46,D33)</f>
        <v>207851881</v>
      </c>
      <c r="E47">
        <f>SUM(E46,E33)</f>
        <v>313589957</v>
      </c>
      <c r="F47">
        <f>SUM(F46,F33)</f>
        <v>368775938</v>
      </c>
      <c r="G47" t="str">
        <v>Statement</v>
      </c>
    </row>
    <row r="48">
      <c r="B48" t="str">
        <v>O</v>
      </c>
      <c r="C48" t="str">
        <v>Revenue Expenditure-Statutory  functions-റവന്യു ചെലവുകള്‍-അനിവാര്യ ചുമതലകള്‍ക്ക് (BS-8)</v>
      </c>
      <c r="D48">
        <f>'BS-8'!D168</f>
        <v>16143682</v>
      </c>
      <c r="E48">
        <f>'BS-8'!E168</f>
        <v>22379000</v>
      </c>
      <c r="F48">
        <f>'BS-8'!F168</f>
        <v>29894000</v>
      </c>
      <c r="G48" t="str">
        <v>Statement</v>
      </c>
    </row>
    <row r="49">
      <c r="B49" t="str">
        <v>P</v>
      </c>
      <c r="C49" t="str">
        <v>Revenue Expenditure-Plan-റവന്യു ഗ്രാന്റില്‍ നിന്നുള്ള പദ്ധതി ചെലവുകള്‍ (BS-9)</v>
      </c>
      <c r="D49">
        <f>'BS-9'!D317</f>
        <v>102834870</v>
      </c>
      <c r="E49">
        <f>'BS-9'!E317</f>
        <v>175879678</v>
      </c>
      <c r="F49">
        <f>'BS-9'!F317</f>
        <v>186870394</v>
      </c>
      <c r="G49" t="str">
        <v>Statement</v>
      </c>
    </row>
    <row r="50">
      <c r="B50" t="str">
        <v>Q</v>
      </c>
      <c r="C50" t="str">
        <v>Revenue Expenditure-Non-Plan-റവന്യു ഗ്രാന്റില്‍ നിന്നുള്ള പദ്ധതിയേതര ചെലവുകള്‍ (BS-10)</v>
      </c>
      <c r="D50">
        <f>'BS-10'!D11</f>
        <v>46236000</v>
      </c>
      <c r="E50">
        <f>'BS-10'!E11</f>
        <v>60000000</v>
      </c>
      <c r="F50">
        <f>'BS-10'!F11</f>
        <v>70000000</v>
      </c>
      <c r="G50" t="str">
        <v>Statement</v>
      </c>
    </row>
    <row r="51">
      <c r="B51" t="str">
        <v>R</v>
      </c>
      <c r="C51" t="str">
        <v>Total Revenue  Expenditure -ആകെ റവന്യു ചെലവുകള്‍ (O+P+Q)</v>
      </c>
      <c r="D51">
        <f>SUM(D48,D49,D50)</f>
        <v>165214552</v>
      </c>
      <c r="E51">
        <f>SUM(E48,E49,E50)</f>
        <v>258258678</v>
      </c>
      <c r="F51">
        <f>SUM(F48,F49,F50)</f>
        <v>286764394</v>
      </c>
      <c r="G51" t="str">
        <v>Statement</v>
      </c>
    </row>
    <row r="52">
      <c r="B52" t="str">
        <v>S</v>
      </c>
      <c r="C52" t="str">
        <v>Capital Expenditure -Loan repayments-മൂലധന ചെലവുകള്‍-വായ്പ തിരിച്ചടവ് (BS-11)</v>
      </c>
      <c r="D52">
        <f>'BS-11'!D20</f>
        <v>2331817</v>
      </c>
      <c r="E52">
        <f>'BS-11'!E20</f>
        <v>2400000</v>
      </c>
      <c r="F52">
        <f>'BS-11'!F20</f>
        <v>2400000</v>
      </c>
      <c r="G52" t="str">
        <v>Statement</v>
      </c>
    </row>
    <row r="53">
      <c r="B53" t="str">
        <v>T</v>
      </c>
      <c r="C53" t="str">
        <v>Capital expenditure other than loan repayments -മറ്റ് മൂലധന ചെലവുകള്‍ (BS-12)</v>
      </c>
      <c r="D53">
        <f>'BS-12'!D24</f>
        <v>18448502</v>
      </c>
      <c r="E53">
        <f>'BS-12'!E24</f>
        <v>30373325</v>
      </c>
      <c r="F53">
        <f>'BS-12'!F24</f>
        <v>73619940</v>
      </c>
      <c r="G53" t="str">
        <v>Statement</v>
      </c>
    </row>
    <row r="54">
      <c r="B54" t="str">
        <v>U</v>
      </c>
      <c r="C54" t="str">
        <v>Total Capital Expenditure -ആകെ മൂലധന ചെലവുകള്‍ ചെലവുകള്‍ (S+T)</v>
      </c>
      <c r="D54">
        <f>SUM(D52:D53)</f>
        <v>20780319</v>
      </c>
      <c r="E54">
        <f>SUM(E52:E53)</f>
        <v>32773325</v>
      </c>
      <c r="F54">
        <f>SUM(F52:F53)</f>
        <v>76019940</v>
      </c>
      <c r="G54" t="str">
        <v>Statement</v>
      </c>
    </row>
    <row r="55">
      <c r="B55" t="str">
        <v>V</v>
      </c>
      <c r="C55" t="str">
        <v>Total Expenditure  -ആകെ ചെലവുകള്‍ (R+U)</v>
      </c>
      <c r="D55">
        <f>SUM(D51,D54)</f>
        <v>185994871</v>
      </c>
      <c r="E55">
        <f>SUM(E51,E54)</f>
        <v>291032003</v>
      </c>
      <c r="F55">
        <f>SUM(F51,F54)</f>
        <v>362784334</v>
      </c>
      <c r="G55" t="str">
        <v>Statement</v>
      </c>
    </row>
    <row r="56">
      <c r="B56" t="str">
        <v>W</v>
      </c>
      <c r="C56" t="str">
        <v>Closing Balance-നീക്കി ബാക്കി (N-V)</v>
      </c>
      <c r="D56">
        <f>D47-D55</f>
        <v>21857010</v>
      </c>
      <c r="E56">
        <f>E47-E55</f>
        <v>22557954</v>
      </c>
      <c r="F56">
        <f>F47-F55</f>
        <v>5991604</v>
      </c>
      <c r="G56" t="str">
        <v>Statement</v>
      </c>
    </row>
    <row r="57">
      <c r="B57" t="str">
        <f>B29</f>
        <v>Karassery Grama Panchayath Draft  Budget for the Financial Year 2025-2026</v>
      </c>
      <c r="G57" t="str">
        <v>BS-1 Head</v>
      </c>
    </row>
    <row r="58">
      <c r="B58" t="str">
        <f>'BS-1'!B5</f>
        <v>BS-1-REVENUE INCOME-TAXES-   (നികുതി വരവുകള്‍ )</v>
      </c>
      <c r="G58" t="str">
        <v>BS-1 Head</v>
      </c>
    </row>
    <row r="59" xml:space="preserve">
      <c r="B59" t="str">
        <v>DETAILED HEAD CODE</v>
      </c>
      <c r="C59" t="str">
        <v>PARTICULARS (ഇനവിവരം)</v>
      </c>
      <c r="D59" t="str">
        <f>D32</f>
        <v>Actuals for the year 2023-2024(യഥാര്‍ത്ഥ കണക്ക് 2023-2024)</v>
      </c>
      <c r="E59" t="str">
        <f>E32</f>
        <v>Budget  for the  year (including all revisions) 2024-2025  (പരിഷ്കരിച്ച ബജറ്റ്  2024-2025)</v>
      </c>
      <c r="F59" t="str" xml:space="preserve">
        <f>F32</f>
        <v xml:space="preserve">Budget for the Year2025-2026
 (ബജറ്റ്-2025-2026)</v>
      </c>
      <c r="G59" t="str">
        <v>BS-1 Head</v>
      </c>
    </row>
    <row r="60">
      <c r="B60">
        <f>IF(OR('BS-1'!B7=0,'BS-1'!B7=""),"",'BS-1'!B7)</f>
        <v>1101001</v>
      </c>
      <c r="C60" t="str">
        <f>IF(OR('BS-1'!B7=0,'BS-1'!B7=""),"",'BS-1'!C7)</f>
        <v>Property Tax-വസ്തു നികുതി</v>
      </c>
      <c r="D60">
        <f>IF(OR('BS-1'!B7=0,'BS-1'!B7=""),"",'BS-1'!D7)</f>
        <v>5044660</v>
      </c>
      <c r="E60">
        <f>IF(OR('BS-1'!B7=0,'BS-1'!B7=""),"",'BS-1'!E7)</f>
        <v>5500000</v>
      </c>
      <c r="F60">
        <f>IF(OR('BS-1'!B7=0,'BS-1'!B7=""),"",'BS-1'!F7)</f>
        <v>6100000</v>
      </c>
      <c r="G60" t="str">
        <f>IF(B60="","No Number",IF(ISNUMBER(VALUE(MID(B60,5,2))),IF(LEN(B60)=3,"Total",IF(OR(LEFT(B60,3)="340",LEFT(B60,3)="350",ISNUMBER(F60)),IF(SUM(D60:F60)=0,0,"Data"),"No Number")),"Head"))</f>
        <v>Data</v>
      </c>
    </row>
    <row r="61">
      <c r="B61">
        <f>IF(OR('BS-1'!B8=0,'BS-1'!B8=""),"",'BS-1'!B8)</f>
        <v>1101101</v>
      </c>
      <c r="C61" t="str">
        <f>IF(OR('BS-1'!B8=0,'BS-1'!B8=""),"",'BS-1'!C8)</f>
        <v>Service Tax-സേവന നികുതി</v>
      </c>
      <c r="D61">
        <f>IF(OR('BS-1'!B8=0,'BS-1'!B8=""),"",'BS-1'!D8)</f>
        <v>1007</v>
      </c>
      <c r="E61">
        <f>IF(OR('BS-1'!B8=0,'BS-1'!B8=""),"",'BS-1'!E8)</f>
        <v>0</v>
      </c>
      <c r="F61">
        <f>IF(OR('BS-1'!B8=0,'BS-1'!B8=""),"",'BS-1'!F8)</f>
        <v>0</v>
      </c>
      <c r="G61" t="str">
        <f>IF(B61="","No Number",IF(ISNUMBER(VALUE(MID(B61,5,2))),IF(LEN(B61)=3,"Total",IF(OR(LEFT(B61,3)="340",LEFT(B61,3)="350",ISNUMBER(F61)),IF(SUM(D61:F61)=0,0,"Data"),"No Number")),"Head"))</f>
        <v>Data</v>
      </c>
    </row>
    <row r="62">
      <c r="B62">
        <f>IF(OR('BS-1'!B9=0,'BS-1'!B9=""),"",'BS-1'!B9)</f>
        <v>1102001</v>
      </c>
      <c r="C62" t="str">
        <f>IF(OR('BS-1'!B9=0,'BS-1'!B9=""),"",'BS-1'!C9)</f>
        <v>Profession Tax-തൊഴില്‍ നികുതി</v>
      </c>
      <c r="D62">
        <f>IF(OR('BS-1'!B9=0,'BS-1'!B9=""),"",'BS-1'!D9)</f>
        <v>1745190</v>
      </c>
      <c r="E62">
        <f>IF(OR('BS-1'!B9=0,'BS-1'!B9=""),"",'BS-1'!E9)</f>
        <v>1919709</v>
      </c>
      <c r="F62">
        <f>IF(OR('BS-1'!B9=0,'BS-1'!B9=""),"",'BS-1'!F9)</f>
        <v>2200000</v>
      </c>
      <c r="G62" t="str">
        <f>IF(B62="","No Number",IF(ISNUMBER(VALUE(MID(B62,5,2))),IF(LEN(B62)=3,"Total",IF(OR(LEFT(B62,3)="340",LEFT(B62,3)="350",ISNUMBER(F62)),IF(SUM(D62:F62)=0,0,"Data"),"No Number")),"Head"))</f>
        <v>Data</v>
      </c>
    </row>
    <row r="63">
      <c r="B63">
        <f>IF(OR('BS-1'!B10=0,'BS-1'!B10=""),"",'BS-1'!B10)</f>
        <v>1103001</v>
      </c>
      <c r="C63" t="str">
        <f>IF(OR('BS-1'!B10=0,'BS-1'!B10=""),"",'BS-1'!C10)</f>
        <v>Advertisement Tax-പരസ്യ നികുതി</v>
      </c>
      <c r="D63">
        <f>IF(OR('BS-1'!B10=0,'BS-1'!B10=""),"",'BS-1'!D10)</f>
        <v>0</v>
      </c>
      <c r="E63">
        <f>IF(OR('BS-1'!B10=0,'BS-1'!B10=""),"",'BS-1'!E10)</f>
        <v>0</v>
      </c>
      <c r="F63">
        <f>IF(OR('BS-1'!B10=0,'BS-1'!B10=""),"",'BS-1'!F10)</f>
        <v>0</v>
      </c>
      <c r="G63">
        <f>IF(B63="","No Number",IF(ISNUMBER(VALUE(MID(B63,5,2))),IF(LEN(B63)=3,"Total",IF(OR(LEFT(B63,3)="340",LEFT(B63,3)="350",ISNUMBER(F63)),IF(SUM(D63:F63)=0,0,"Data"),"No Number")),"Head"))</f>
        <v>0</v>
      </c>
    </row>
    <row r="64">
      <c r="B64">
        <f>IF(OR('BS-1'!B11=0,'BS-1'!B11=""),"",'BS-1'!B11)</f>
        <v>1103501</v>
      </c>
      <c r="C64" t="str">
        <f>IF(OR('BS-1'!B11=0,'BS-1'!B11=""),"",'BS-1'!C11)</f>
        <v>Show Tax-പ്രദര്‍ശന നികുതി</v>
      </c>
      <c r="D64">
        <f>IF(OR('BS-1'!B11=0,'BS-1'!B11=""),"",'BS-1'!D11)</f>
        <v>0</v>
      </c>
      <c r="E64">
        <f>IF(OR('BS-1'!B11=0,'BS-1'!B11=""),"",'BS-1'!E11)</f>
        <v>0</v>
      </c>
      <c r="F64">
        <f>IF(OR('BS-1'!B11=0,'BS-1'!B11=""),"",'BS-1'!F11)</f>
        <v>0</v>
      </c>
      <c r="G64">
        <f>IF(B64="","No Number",IF(ISNUMBER(VALUE(MID(B64,5,2))),IF(LEN(B64)=3,"Total",IF(OR(LEFT(B64,3)="340",LEFT(B64,3)="350",ISNUMBER(F64)),IF(SUM(D64:F64)=0,0,"Data"),"No Number")),"Head"))</f>
        <v>0</v>
      </c>
    </row>
    <row r="65">
      <c r="B65">
        <f>IF(OR('BS-1'!B12=0,'BS-1'!B12=""),"",'BS-1'!B12)</f>
        <v>1104001</v>
      </c>
      <c r="C65" t="str">
        <f>IF(OR('BS-1'!B12=0,'BS-1'!B12=""),"",'BS-1'!C12)</f>
        <v>Entertainment Tax-വിനോദനികുതി</v>
      </c>
      <c r="D65">
        <f>IF(OR('BS-1'!B12=0,'BS-1'!B12=""),"",'BS-1'!D12)</f>
        <v>0</v>
      </c>
      <c r="E65">
        <f>IF(OR('BS-1'!B12=0,'BS-1'!B12=""),"",'BS-1'!E12)</f>
        <v>0</v>
      </c>
      <c r="F65">
        <f>IF(OR('BS-1'!B12=0,'BS-1'!B12=""),"",'BS-1'!F12)</f>
        <v>0</v>
      </c>
      <c r="G65">
        <f>IF(B65="","No Number",IF(ISNUMBER(VALUE(MID(B65,5,2))),IF(LEN(B65)=3,"Total",IF(OR(LEFT(B65,3)="340",LEFT(B65,3)="350",ISNUMBER(F65)),IF(SUM(D65:F65)=0,0,"Data"),"No Number")),"Head"))</f>
        <v>0</v>
      </c>
    </row>
    <row r="66">
      <c r="B66">
        <f>IF(OR('BS-1'!B13=0,'BS-1'!B13=""),"",'BS-1'!B13)</f>
        <v>1105101</v>
      </c>
      <c r="C66" t="str">
        <f>IF(OR('BS-1'!B13=0,'BS-1'!B13=""),"",'BS-1'!C13)</f>
        <v>Toll-ടോള്‍</v>
      </c>
      <c r="D66">
        <f>IF(OR('BS-1'!B13=0,'BS-1'!B13=""),"",'BS-1'!D13)</f>
        <v>0</v>
      </c>
      <c r="E66">
        <f>IF(OR('BS-1'!B13=0,'BS-1'!B13=""),"",'BS-1'!E13)</f>
        <v>0</v>
      </c>
      <c r="F66">
        <f>IF(OR('BS-1'!B13=0,'BS-1'!B13=""),"",'BS-1'!F13)</f>
        <v>0</v>
      </c>
      <c r="G66">
        <f>IF(B66="","No Number",IF(ISNUMBER(VALUE(MID(B66,5,2))),IF(LEN(B66)=3,"Total",IF(OR(LEFT(B66,3)="340",LEFT(B66,3)="350",ISNUMBER(F66)),IF(SUM(D66:F66)=0,0,"Data"),"No Number")),"Head"))</f>
        <v>0</v>
      </c>
    </row>
    <row r="67">
      <c r="B67">
        <f>IF(OR('BS-1'!B14=0,'BS-1'!B14=""),"",'BS-1'!B14)</f>
        <v>1105201</v>
      </c>
      <c r="C67" t="str">
        <f>IF(OR('BS-1'!B14=0,'BS-1'!B14=""),"",'BS-1'!C14)</f>
        <v>Land Conversion Cess-ഭൂ പരിവര്‍ത്തന സെസ്</v>
      </c>
      <c r="D67">
        <f>IF(OR('BS-1'!B14=0,'BS-1'!B14=""),"",'BS-1'!D14)</f>
        <v>0</v>
      </c>
      <c r="E67">
        <f>IF(OR('BS-1'!B14=0,'BS-1'!B14=""),"",'BS-1'!E14)</f>
        <v>0</v>
      </c>
      <c r="F67">
        <f>IF(OR('BS-1'!B14=0,'BS-1'!B14=""),"",'BS-1'!F14)</f>
        <v>0</v>
      </c>
      <c r="G67">
        <f>IF(B67="","No Number",IF(ISNUMBER(VALUE(MID(B67,5,2))),IF(LEN(B67)=3,"Total",IF(OR(LEFT(B67,3)="340",LEFT(B67,3)="350",ISNUMBER(F67)),IF(SUM(D67:F67)=0,0,"Data"),"No Number")),"Head"))</f>
        <v>0</v>
      </c>
    </row>
    <row r="68">
      <c r="B68" t="str">
        <f>IF(OR('BS-1'!B15=0,'BS-1'!B15=""),"",'BS-1'!B15)</f>
        <v/>
      </c>
      <c r="C68" t="str">
        <f>IF(OR('BS-1'!B15=0,'BS-1'!B15=""),"",'BS-1'!C15)</f>
        <v/>
      </c>
      <c r="D68" t="str">
        <f>IF(OR('BS-1'!B15=0,'BS-1'!B15=""),"",'BS-1'!D15)</f>
        <v/>
      </c>
      <c r="E68" t="str">
        <f>IF(OR('BS-1'!B15=0,'BS-1'!B15=""),"",'BS-1'!E15)</f>
        <v/>
      </c>
      <c r="F68" t="str">
        <f>IF(OR('BS-1'!B15=0,'BS-1'!B15=""),"",'BS-1'!F15)</f>
        <v/>
      </c>
      <c r="G68" t="str">
        <f>IF(B68="","No Number",IF(ISNUMBER(VALUE(MID(B68,5,2))),IF(LEN(B68)=3,"Total",IF(OR(LEFT(B68,3)="340",LEFT(B68,3)="350",ISNUMBER(F68)),IF(SUM(D68:F68)=0,0,"Data"),"No Number")),"Head"))</f>
        <v>No Number</v>
      </c>
    </row>
    <row r="69">
      <c r="B69" t="str">
        <f>IF(OR('BS-1'!B16=0,'BS-1'!B16=""),"",'BS-1'!B16)</f>
        <v/>
      </c>
      <c r="C69" t="str">
        <f>IF(OR('BS-1'!B16=0,'BS-1'!B16=""),"",'BS-1'!C16)</f>
        <v/>
      </c>
      <c r="D69" t="str">
        <f>IF(OR('BS-1'!B16=0,'BS-1'!B16=""),"",'BS-1'!D16)</f>
        <v/>
      </c>
      <c r="E69" t="str">
        <f>IF(OR('BS-1'!B16=0,'BS-1'!B16=""),"",'BS-1'!E16)</f>
        <v/>
      </c>
      <c r="F69" t="str">
        <f>IF(OR('BS-1'!B16=0,'BS-1'!B16=""),"",'BS-1'!F16)</f>
        <v/>
      </c>
      <c r="G69" t="str">
        <f>IF(B69="","No Number",IF(ISNUMBER(VALUE(MID(B69,5,2))),IF(LEN(B69)=3,"Total",IF(OR(LEFT(B69,3)="340",LEFT(B69,3)="350",ISNUMBER(F69)),IF(SUM(D69:F69)=0,0,"Data"),"No Number")),"Head"))</f>
        <v>No Number</v>
      </c>
    </row>
    <row r="70">
      <c r="B70" t="str">
        <f>IF(OR('BS-1'!B17=0,'BS-1'!B17=""),"",'BS-1'!B17)</f>
        <v/>
      </c>
      <c r="C70" t="str">
        <f>IF(OR('BS-1'!B17=0,'BS-1'!B17=""),"",'BS-1'!C17)</f>
        <v/>
      </c>
      <c r="D70" t="str">
        <f>IF(OR('BS-1'!B17=0,'BS-1'!B17=""),"",'BS-1'!D17)</f>
        <v/>
      </c>
      <c r="E70" t="str">
        <f>IF(OR('BS-1'!B17=0,'BS-1'!B17=""),"",'BS-1'!E17)</f>
        <v/>
      </c>
      <c r="F70" t="str">
        <f>IF(OR('BS-1'!B17=0,'BS-1'!B17=""),"",'BS-1'!F17)</f>
        <v/>
      </c>
      <c r="G70" t="str">
        <f>IF(B70="","No Number",IF(ISNUMBER(VALUE(MID(B70,5,2))),IF(LEN(B70)=3,"Total",IF(OR(LEFT(B70,3)="340",LEFT(B70,3)="350",ISNUMBER(F70)),IF(SUM(D70:F70)=0,0,"Data"),"No Number")),"Head"))</f>
        <v>No Number</v>
      </c>
    </row>
    <row r="71">
      <c r="B71" t="str">
        <f>IF(OR('BS-1'!B18=0,'BS-1'!B18=""),"",'BS-1'!B18)</f>
        <v/>
      </c>
      <c r="C71" t="str">
        <f>IF(OR('BS-1'!B18=0,'BS-1'!B18=""),"",'BS-1'!C18)</f>
        <v/>
      </c>
      <c r="D71" t="str">
        <f>IF(OR('BS-1'!B18=0,'BS-1'!B18=""),"",'BS-1'!D18)</f>
        <v/>
      </c>
      <c r="E71" t="str">
        <f>IF(OR('BS-1'!B18=0,'BS-1'!B18=""),"",'BS-1'!E18)</f>
        <v/>
      </c>
      <c r="F71" t="str">
        <f>IF(OR('BS-1'!B18=0,'BS-1'!B18=""),"",'BS-1'!F18)</f>
        <v/>
      </c>
      <c r="G71" t="str">
        <f>IF(B71="","No Number",IF(ISNUMBER(VALUE(MID(B71,5,2))),IF(LEN(B71)=3,"Total",IF(OR(LEFT(B71,3)="340",LEFT(B71,3)="350",ISNUMBER(F71)),IF(SUM(D71:F71)=0,0,"Data"),"No Number")),"Head"))</f>
        <v>No Number</v>
      </c>
    </row>
    <row r="72">
      <c r="B72" t="str">
        <f>IF(OR('BS-1'!B19=0,'BS-1'!B19=""),"",'BS-1'!B19)</f>
        <v/>
      </c>
      <c r="C72" t="str">
        <f>IF(OR('BS-1'!B19=0,'BS-1'!B19=""),"",'BS-1'!C19)</f>
        <v/>
      </c>
      <c r="D72" t="str">
        <f>IF(OR('BS-1'!B19=0,'BS-1'!B19=""),"",'BS-1'!D19)</f>
        <v/>
      </c>
      <c r="E72" t="str">
        <f>IF(OR('BS-1'!B19=0,'BS-1'!B19=""),"",'BS-1'!E19)</f>
        <v/>
      </c>
      <c r="F72" t="str">
        <f>IF(OR('BS-1'!B19=0,'BS-1'!B19=""),"",'BS-1'!F19)</f>
        <v/>
      </c>
      <c r="G72" t="str">
        <f>IF(B72="","No Number",IF(ISNUMBER(VALUE(MID(B72,5,2))),IF(LEN(B72)=3,"Total",IF(OR(LEFT(B72,3)="340",LEFT(B72,3)="350",ISNUMBER(F72)),IF(SUM(D72:F72)=0,0,"Data"),"No Number")),"Head"))</f>
        <v>No Number</v>
      </c>
    </row>
    <row r="73">
      <c r="B73" t="str">
        <f>IF(OR('BS-1'!B20=0,'BS-1'!B20=""),"",'BS-1'!B20)</f>
        <v/>
      </c>
      <c r="C73" t="str">
        <f>IF(OR('BS-1'!B20=0,'BS-1'!B20=""),"",'BS-1'!C20)</f>
        <v/>
      </c>
      <c r="D73" t="str">
        <f>IF(OR('BS-1'!B20=0,'BS-1'!B20=""),"",'BS-1'!D20)</f>
        <v/>
      </c>
      <c r="E73" t="str">
        <f>IF(OR('BS-1'!B20=0,'BS-1'!B20=""),"",'BS-1'!E20)</f>
        <v/>
      </c>
      <c r="F73" t="str">
        <f>IF(OR('BS-1'!B20=0,'BS-1'!B20=""),"",'BS-1'!F20)</f>
        <v/>
      </c>
      <c r="G73" t="str">
        <f>IF(B73="","No Number",IF(ISNUMBER(VALUE(MID(B73,5,2))),IF(LEN(B73)=3,"Total",IF(OR(LEFT(B73,3)="340",LEFT(B73,3)="350",ISNUMBER(F73)),IF(SUM(D73:F73)=0,0,"Data"),"No Number")),"Head"))</f>
        <v>No Number</v>
      </c>
    </row>
    <row r="74">
      <c r="B74" t="str">
        <f>IF(OR('BS-1'!B21=0,'BS-1'!B21=""),"",'BS-1'!B21)</f>
        <v/>
      </c>
      <c r="C74" t="str">
        <f>IF(OR('BS-1'!B21=0,'BS-1'!B21=""),"",'BS-1'!C21)</f>
        <v/>
      </c>
      <c r="D74" t="str">
        <f>IF(OR('BS-1'!B21=0,'BS-1'!B21=""),"",'BS-1'!D21)</f>
        <v/>
      </c>
      <c r="E74" t="str">
        <f>IF(OR('BS-1'!B21=0,'BS-1'!B21=""),"",'BS-1'!E21)</f>
        <v/>
      </c>
      <c r="F74" t="str">
        <f>IF(OR('BS-1'!B21=0,'BS-1'!B21=""),"",'BS-1'!F21)</f>
        <v/>
      </c>
      <c r="G74" t="str">
        <f>IF(B74="","No Number",IF(ISNUMBER(VALUE(MID(B74,5,2))),IF(LEN(B74)=3,"Total",IF(OR(LEFT(B74,3)="340",LEFT(B74,3)="350",ISNUMBER(F74)),IF(SUM(D74:F74)=0,0,"Data"),"No Number")),"Head"))</f>
        <v>No Number</v>
      </c>
    </row>
    <row r="75">
      <c r="B75" t="str">
        <f>IF(OR('BS-1'!B22=0,'BS-1'!B22=""),"",'BS-1'!B22)</f>
        <v/>
      </c>
      <c r="C75" t="str">
        <f>IF(OR('BS-1'!B22=0,'BS-1'!B22=""),"",'BS-1'!C22)</f>
        <v/>
      </c>
      <c r="D75" t="str">
        <f>IF(OR('BS-1'!B22=0,'BS-1'!B22=""),"",'BS-1'!D22)</f>
        <v/>
      </c>
      <c r="E75" t="str">
        <f>IF(OR('BS-1'!B22=0,'BS-1'!B22=""),"",'BS-1'!E22)</f>
        <v/>
      </c>
      <c r="F75" t="str">
        <f>IF(OR('BS-1'!B22=0,'BS-1'!B22=""),"",'BS-1'!F22)</f>
        <v/>
      </c>
      <c r="G75" t="str">
        <f>IF(B75="","No Number",IF(ISNUMBER(VALUE(MID(B75,5,2))),IF(LEN(B75)=3,"Total",IF(OR(LEFT(B75,3)="340",LEFT(B75,3)="350",ISNUMBER(F75)),IF(SUM(D75:F75)=0,0,"Data"),"No Number")),"Head"))</f>
        <v>No Number</v>
      </c>
    </row>
    <row r="76">
      <c r="B76" t="str">
        <f>IF(OR('BS-1'!B23=0,'BS-1'!B23=""),"",'BS-1'!B23)</f>
        <v/>
      </c>
      <c r="C76" t="str">
        <f>IF(OR('BS-1'!B23=0,'BS-1'!B23=""),"",'BS-1'!C23)</f>
        <v/>
      </c>
      <c r="D76" t="str">
        <f>IF(OR('BS-1'!B23=0,'BS-1'!B23=""),"",'BS-1'!D23)</f>
        <v/>
      </c>
      <c r="E76" t="str">
        <f>IF(OR('BS-1'!B23=0,'BS-1'!B23=""),"",'BS-1'!E23)</f>
        <v/>
      </c>
      <c r="F76" t="str">
        <f>IF(OR('BS-1'!B23=0,'BS-1'!B23=""),"",'BS-1'!F23)</f>
        <v/>
      </c>
      <c r="G76" t="str">
        <f>IF(B76="","No Number",IF(ISNUMBER(VALUE(MID(B76,5,2))),IF(LEN(B76)=3,"Total",IF(OR(LEFT(B76,3)="340",LEFT(B76,3)="350",ISNUMBER(F76)),IF(SUM(D76:F76)=0,0,"Data"),"No Number")),"Head"))</f>
        <v>No Number</v>
      </c>
    </row>
    <row r="77">
      <c r="B77" t="str">
        <f>IF(OR('BS-1'!B24=0,'BS-1'!B24=""),"",'BS-1'!B24)</f>
        <v/>
      </c>
      <c r="C77" t="str">
        <f>IF(OR('BS-1'!B24=0,'BS-1'!B24=""),"",'BS-1'!C24)</f>
        <v/>
      </c>
      <c r="D77" t="str">
        <f>IF(OR('BS-1'!B24=0,'BS-1'!B24=""),"",'BS-1'!D24)</f>
        <v/>
      </c>
      <c r="E77" t="str">
        <f>IF(OR('BS-1'!B24=0,'BS-1'!B24=""),"",'BS-1'!E24)</f>
        <v/>
      </c>
      <c r="F77" t="str">
        <f>IF(OR('BS-1'!B24=0,'BS-1'!B24=""),"",'BS-1'!F24)</f>
        <v/>
      </c>
      <c r="G77" t="str">
        <f>IF(B77="","No Number",IF(ISNUMBER(VALUE(MID(B77,5,2))),IF(LEN(B77)=3,"Total",IF(OR(LEFT(B77,3)="340",LEFT(B77,3)="350",ISNUMBER(F77)),IF(SUM(D77:F77)=0,0,"Data"),"No Number")),"Head"))</f>
        <v>No Number</v>
      </c>
    </row>
    <row r="78">
      <c r="B78">
        <f>IF(OR('BS-1'!B25=0,'BS-1'!B25=""),"",'BS-1'!B25)</f>
        <v>110</v>
      </c>
      <c r="C78" t="str">
        <f>IF(OR('BS-1'!B25=0,'BS-1'!B25=""),"",'BS-1'!C25)</f>
        <v>Total-Tax Revenue-ആകെ നികുതി വരവ്</v>
      </c>
      <c r="D78">
        <f>SUM(D60:D77)</f>
        <v>6790857</v>
      </c>
      <c r="E78">
        <f>SUM(E60:E77)</f>
        <v>7419709</v>
      </c>
      <c r="F78">
        <f>SUM(F60:F77)</f>
        <v>8300000</v>
      </c>
      <c r="G78" t="str">
        <f>IF(B78="","No Number",IF(ISNUMBER(VALUE(MID(B78,5,2))),IF(LEN(B78)=3,"Total",IF(OR(LEFT(B78,3)="340",LEFT(B78,3)="350",ISNUMBER(F78)),IF(SUM(D78:F78)=0,0,"Data"),"No Number")),"Head"))</f>
        <v>Head</v>
      </c>
    </row>
    <row r="79">
      <c r="B79" t="str">
        <f>B57</f>
        <v>Karassery Grama Panchayath Draft  Budget for the Financial Year 2025-2026</v>
      </c>
      <c r="G79" t="str">
        <f>IF(B79="","No Number",IF(ISNUMBER(VALUE(MID(B79,5,2))),IF(LEN(B79)=3,"Total",IF(OR(LEFT(B79,3)="340",LEFT(B79,3)="350",ISNUMBER(F79)),IF(SUM(D79:F79)=0,0,"Data"),"No Number")),"Head"))</f>
        <v>Head</v>
      </c>
    </row>
    <row r="80">
      <c r="B80" t="str">
        <f>'BS-2'!B5</f>
        <v>BS-2- -REVENUE INCOME-NON-TAX-  (നികുതിയിതര വരവുകള്‍ )</v>
      </c>
      <c r="G80" t="str">
        <f>IF(B80="","No Number",IF(ISNUMBER(VALUE(MID(B80,5,2))),IF(LEN(B80)=3,"Total",IF(OR(LEFT(B80,3)="340",LEFT(B80,3)="350",ISNUMBER(F80)),IF(SUM(D80:F80)=0,0,"Data"),"No Number")),"Head"))</f>
        <v>Head</v>
      </c>
    </row>
    <row r="81" xml:space="preserve">
      <c r="B81" t="str">
        <v>DETAILED HEAD CODE</v>
      </c>
      <c r="C81" t="str">
        <v>PARTICULARS (ഇനവിവരം)</v>
      </c>
      <c r="D81" t="str">
        <f>D32</f>
        <v>Actuals for the year 2023-2024(യഥാര്‍ത്ഥ കണക്ക് 2023-2024)</v>
      </c>
      <c r="E81" t="str">
        <f>E32</f>
        <v>Budget  for the  year (including all revisions) 2024-2025  (പരിഷ്കരിച്ച ബജറ്റ്  2024-2025)</v>
      </c>
      <c r="F81" t="str" xml:space="preserve">
        <f>F32</f>
        <v xml:space="preserve">Budget for the Year2025-2026
 (ബജറ്റ്-2025-2026)</v>
      </c>
      <c r="G81" t="str">
        <f>IF(B81="","No Number",IF(ISNUMBER(VALUE(MID(B81,5,2))),IF(LEN(B81)=3,"Total",IF(OR(LEFT(B81,3)="340",LEFT(B81,3)="350",ISNUMBER(F81)),IF(SUM(D81:F81)=0,0,"Data"),"No Number")),"Head"))</f>
        <v>Head</v>
      </c>
    </row>
    <row r="82">
      <c r="B82" t="str">
        <f>'BS-2'!B7</f>
        <v>130 - Rental Income from Panchayat Properties</v>
      </c>
      <c r="G82" t="str">
        <f>IF(B82="","No Number",IF(ISNUMBER(VALUE(MID(B82,5,2))),IF(LEN(B82)=3,"Total",IF(OR(LEFT(B82,3)="340",LEFT(B82,3)="350",ISNUMBER(F82)),IF(SUM(D82:F82)=0,0,"Data"),"No Number")),"Head"))</f>
        <v>Head</v>
      </c>
    </row>
    <row r="83">
      <c r="B83">
        <f>IF(OR( 'BS-2'!B8=0,'BS-2'!B8=""),"",'BS-2'!B8)</f>
        <v>1301001</v>
      </c>
      <c r="C83" t="str">
        <f>IF(OR( 'BS-2'!B8=0,'BS-2'!B8=""),"",'BS-2'!C8)</f>
        <v>Rent from Land and Buildings-സ്ഥലങ്ങളുടെയും കെട്ടിടങ്ങളുടെയും വാടക</v>
      </c>
      <c r="D83">
        <f>IF(OR( 'BS-2'!B8=0,'BS-2'!B8=""),"",'BS-2'!D8)</f>
        <v>165000</v>
      </c>
      <c r="E83">
        <f>IF(OR( 'BS-2'!B8=0,'BS-2'!B8=""),"",'BS-2'!E8)</f>
        <v>120000</v>
      </c>
      <c r="F83">
        <f>IF(OR( 'BS-2'!B8=0,'BS-2'!B8=""),"",'BS-2'!F8)</f>
        <v>125000</v>
      </c>
      <c r="G83" t="str">
        <f>IF(B83="","No Number",IF(ISNUMBER(VALUE(MID(B83,5,2))),IF(LEN(B83)=3,"Total",IF(OR(LEFT(B83,3)="340",LEFT(B83,3)="350",ISNUMBER(F83)),IF(SUM(D83:F83)=0,0,"Data"),"No Number")),"Head"))</f>
        <v>Data</v>
      </c>
    </row>
    <row r="84">
      <c r="B84">
        <f>IF(OR( 'BS-2'!B9=0,'BS-2'!B9=""),"",'BS-2'!B9)</f>
        <v>1302001</v>
      </c>
      <c r="C84" t="str">
        <f>IF(OR( 'BS-2'!B9=0,'BS-2'!B9=""),"",'BS-2'!C9)</f>
        <v>Rent from Staff Quarters-സ്റ്റാഫ് ക്വാര്‍ട്ടെഴ്സ് വാടക</v>
      </c>
      <c r="D84">
        <f>IF(OR( 'BS-2'!B9=0,'BS-2'!B9=""),"",'BS-2'!D9)</f>
        <v>0</v>
      </c>
      <c r="E84">
        <f>IF(OR( 'BS-2'!B9=0,'BS-2'!B9=""),"",'BS-2'!E9)</f>
        <v>0</v>
      </c>
      <c r="F84">
        <f>IF(OR( 'BS-2'!B9=0,'BS-2'!B9=""),"",'BS-2'!F9)</f>
        <v>0</v>
      </c>
      <c r="G84">
        <f>IF(B84="","No Number",IF(ISNUMBER(VALUE(MID(B84,5,2))),IF(LEN(B84)=3,"Total",IF(OR(LEFT(B84,3)="340",LEFT(B84,3)="350",ISNUMBER(F84)),IF(SUM(D84:F84)=0,0,"Data"),"No Number")),"Head"))</f>
        <v>0</v>
      </c>
    </row>
    <row r="85">
      <c r="B85">
        <f>IF(OR( 'BS-2'!B10=0,'BS-2'!B10=""),"",'BS-2'!B10)</f>
        <v>1303001</v>
      </c>
      <c r="C85" t="str">
        <f>IF(OR( 'BS-2'!B10=0,'BS-2'!B10=""),"",'BS-2'!C10)</f>
        <v>Rent from Auditoriums and Halls- ആഡിറ്റോറിയം/ഹാള്‍ വാടക</v>
      </c>
      <c r="D85">
        <f>IF(OR( 'BS-2'!B10=0,'BS-2'!B10=""),"",'BS-2'!D10)</f>
        <v>0</v>
      </c>
      <c r="E85">
        <f>IF(OR( 'BS-2'!B10=0,'BS-2'!B10=""),"",'BS-2'!E10)</f>
        <v>500</v>
      </c>
      <c r="F85">
        <f>IF(OR( 'BS-2'!B10=0,'BS-2'!B10=""),"",'BS-2'!F10)</f>
        <v>1000</v>
      </c>
      <c r="G85" t="str">
        <f>IF(B85="","No Number",IF(ISNUMBER(VALUE(MID(B85,5,2))),IF(LEN(B85)=3,"Total",IF(OR(LEFT(B85,3)="340",LEFT(B85,3)="350",ISNUMBER(F85)),IF(SUM(D85:F85)=0,0,"Data"),"No Number")),"Head"))</f>
        <v>Data</v>
      </c>
    </row>
    <row r="86">
      <c r="B86">
        <f>IF(OR( 'BS-2'!B11=0,'BS-2'!B11=""),"",'BS-2'!B11)</f>
        <v>1304001</v>
      </c>
      <c r="C86" t="str">
        <f>IF(OR( 'BS-2'!B11=0,'BS-2'!B11=""),"",'BS-2'!C11)</f>
        <v>Daily Rentals from Grama Panchayat Properties-പഞ്ചായത്ത്‌ സ്വത്തുകളുടെ ദിവസ വാടക</v>
      </c>
      <c r="D86">
        <f>IF(OR( 'BS-2'!B11=0,'BS-2'!B11=""),"",'BS-2'!D11)</f>
        <v>0</v>
      </c>
      <c r="E86">
        <f>IF(OR( 'BS-2'!B11=0,'BS-2'!B11=""),"",'BS-2'!E11)</f>
        <v>0</v>
      </c>
      <c r="F86">
        <f>IF(OR( 'BS-2'!B11=0,'BS-2'!B11=""),"",'BS-2'!F11)</f>
        <v>0</v>
      </c>
      <c r="G86">
        <f>IF(B86="","No Number",IF(ISNUMBER(VALUE(MID(B86,5,2))),IF(LEN(B86)=3,"Total",IF(OR(LEFT(B86,3)="340",LEFT(B86,3)="350",ISNUMBER(F86)),IF(SUM(D86:F86)=0,0,"Data"),"No Number")),"Head"))</f>
        <v>0</v>
      </c>
    </row>
    <row r="87">
      <c r="B87">
        <f>IF(OR( 'BS-2'!B12=0,'BS-2'!B12=""),"",'BS-2'!B12)</f>
        <v>1308001</v>
      </c>
      <c r="C87" t="str">
        <f>IF(OR( 'BS-2'!B12=0,'BS-2'!B12=""),"",'BS-2'!C12)</f>
        <v xml:space="preserve">Other Rents- മറ്റ് വാടകകള്‍ </v>
      </c>
      <c r="D87">
        <f>IF(OR( 'BS-2'!B12=0,'BS-2'!B12=""),"",'BS-2'!D12)</f>
        <v>0</v>
      </c>
      <c r="E87">
        <f>IF(OR( 'BS-2'!B12=0,'BS-2'!B12=""),"",'BS-2'!E12)</f>
        <v>4500</v>
      </c>
      <c r="F87">
        <f>IF(OR( 'BS-2'!B12=0,'BS-2'!B12=""),"",'BS-2'!F12)</f>
        <v>5000</v>
      </c>
      <c r="G87" t="str">
        <f>IF(B87="","No Number",IF(ISNUMBER(VALUE(MID(B87,5,2))),IF(LEN(B87)=3,"Total",IF(OR(LEFT(B87,3)="340",LEFT(B87,3)="350",ISNUMBER(F87)),IF(SUM(D87:F87)=0,0,"Data"),"No Number")),"Head"))</f>
        <v>Data</v>
      </c>
    </row>
    <row r="88">
      <c r="B88" t="str">
        <f>IF(OR( 'BS-2'!B13=0,'BS-2'!B13=""),"",'BS-2'!B13)</f>
        <v/>
      </c>
      <c r="C88" t="str">
        <f>IF(OR( 'BS-2'!B13=0,'BS-2'!B13=""),"",'BS-2'!C13)</f>
        <v/>
      </c>
      <c r="D88" t="str">
        <f>IF(OR( 'BS-2'!B13=0,'BS-2'!B13=""),"",'BS-2'!D13)</f>
        <v/>
      </c>
      <c r="E88" t="str">
        <f>IF(OR( 'BS-2'!B13=0,'BS-2'!B13=""),"",'BS-2'!E13)</f>
        <v/>
      </c>
      <c r="F88" t="str">
        <f>IF(OR( 'BS-2'!B13=0,'BS-2'!B13=""),"",'BS-2'!F13)</f>
        <v/>
      </c>
      <c r="G88" t="str">
        <f>IF(B88="","No Number",IF(ISNUMBER(VALUE(MID(B88,5,2))),IF(LEN(B88)=3,"Total",IF(OR(LEFT(B88,3)="340",LEFT(B88,3)="350",ISNUMBER(F88)),IF(SUM(D88:F88)=0,0,"Data"),"No Number")),"Head"))</f>
        <v>No Number</v>
      </c>
    </row>
    <row r="89">
      <c r="B89" t="str">
        <f>IF(OR( 'BS-2'!B14=0,'BS-2'!B14=""),"",'BS-2'!B14)</f>
        <v/>
      </c>
      <c r="C89" t="str">
        <f>IF(OR( 'BS-2'!B14=0,'BS-2'!B14=""),"",'BS-2'!C14)</f>
        <v/>
      </c>
      <c r="D89" t="str">
        <f>IF(OR( 'BS-2'!B14=0,'BS-2'!B14=""),"",'BS-2'!D14)</f>
        <v/>
      </c>
      <c r="E89" t="str">
        <f>IF(OR( 'BS-2'!B14=0,'BS-2'!B14=""),"",'BS-2'!E14)</f>
        <v/>
      </c>
      <c r="F89" t="str">
        <f>IF(OR( 'BS-2'!B14=0,'BS-2'!B14=""),"",'BS-2'!F14)</f>
        <v/>
      </c>
      <c r="G89" t="str">
        <f>IF(B89="","No Number",IF(ISNUMBER(VALUE(MID(B89,5,2))),IF(LEN(B89)=3,"Total",IF(OR(LEFT(B89,3)="340",LEFT(B89,3)="350",ISNUMBER(F89)),IF(SUM(D89:F89)=0,0,"Data"),"No Number")),"Head"))</f>
        <v>No Number</v>
      </c>
    </row>
    <row r="90">
      <c r="B90" t="str">
        <f>IF(OR( 'BS-2'!B15=0,'BS-2'!B15=""),"",'BS-2'!B15)</f>
        <v/>
      </c>
      <c r="C90" t="str">
        <f>IF(OR( 'BS-2'!B15=0,'BS-2'!B15=""),"",'BS-2'!C15)</f>
        <v/>
      </c>
      <c r="D90" t="str">
        <f>IF(OR( 'BS-2'!B15=0,'BS-2'!B15=""),"",'BS-2'!D15)</f>
        <v/>
      </c>
      <c r="E90" t="str">
        <f>IF(OR( 'BS-2'!B15=0,'BS-2'!B15=""),"",'BS-2'!E15)</f>
        <v/>
      </c>
      <c r="F90" t="str">
        <f>IF(OR( 'BS-2'!B15=0,'BS-2'!B15=""),"",'BS-2'!F15)</f>
        <v/>
      </c>
      <c r="G90" t="str">
        <f>IF(B90="","No Number",IF(ISNUMBER(VALUE(MID(B90,5,2))),IF(LEN(B90)=3,"Total",IF(OR(LEFT(B90,3)="340",LEFT(B90,3)="350",ISNUMBER(F90)),IF(SUM(D90:F90)=0,0,"Data"),"No Number")),"Head"))</f>
        <v>No Number</v>
      </c>
    </row>
    <row r="91">
      <c r="B91" t="str">
        <f>IF(OR( 'BS-2'!B16=0,'BS-2'!B16=""),"",'BS-2'!B16)</f>
        <v/>
      </c>
      <c r="C91" t="str">
        <f>IF(OR( 'BS-2'!B16=0,'BS-2'!B16=""),"",'BS-2'!C16)</f>
        <v/>
      </c>
      <c r="D91" t="str">
        <f>IF(OR( 'BS-2'!B16=0,'BS-2'!B16=""),"",'BS-2'!D16)</f>
        <v/>
      </c>
      <c r="E91" t="str">
        <f>IF(OR( 'BS-2'!B16=0,'BS-2'!B16=""),"",'BS-2'!E16)</f>
        <v/>
      </c>
      <c r="F91" t="str">
        <f>IF(OR( 'BS-2'!B16=0,'BS-2'!B16=""),"",'BS-2'!F16)</f>
        <v/>
      </c>
      <c r="G91" t="str">
        <f>IF(B91="","No Number",IF(ISNUMBER(VALUE(MID(B91,5,2))),IF(LEN(B91)=3,"Total",IF(OR(LEFT(B91,3)="340",LEFT(B91,3)="350",ISNUMBER(F91)),IF(SUM(D91:F91)=0,0,"Data"),"No Number")),"Head"))</f>
        <v>No Number</v>
      </c>
    </row>
    <row r="92">
      <c r="B92" t="str">
        <f>IF(OR( 'BS-2'!B17=0,'BS-2'!B17=""),"",'BS-2'!B17)</f>
        <v/>
      </c>
      <c r="C92" t="str">
        <f>IF(OR( 'BS-2'!B17=0,'BS-2'!B17=""),"",'BS-2'!C17)</f>
        <v/>
      </c>
      <c r="D92" t="str">
        <f>IF(OR( 'BS-2'!B17=0,'BS-2'!B17=""),"",'BS-2'!D17)</f>
        <v/>
      </c>
      <c r="E92" t="str">
        <f>IF(OR( 'BS-2'!B17=0,'BS-2'!B17=""),"",'BS-2'!E17)</f>
        <v/>
      </c>
      <c r="F92" t="str">
        <f>IF(OR( 'BS-2'!B17=0,'BS-2'!B17=""),"",'BS-2'!F17)</f>
        <v/>
      </c>
      <c r="G92" t="str">
        <f>IF(B92="","No Number",IF(ISNUMBER(VALUE(MID(B92,5,2))),IF(LEN(B92)=3,"Total",IF(OR(LEFT(B92,3)="340",LEFT(B92,3)="350",ISNUMBER(F92)),IF(SUM(D92:F92)=0,0,"Data"),"No Number")),"Head"))</f>
        <v>No Number</v>
      </c>
    </row>
    <row r="93">
      <c r="B93" t="str">
        <f>IF(OR( 'BS-2'!B18=0,'BS-2'!B18=""),"",'BS-2'!B18)</f>
        <v/>
      </c>
      <c r="C93" t="str">
        <f>IF(OR( 'BS-2'!B18=0,'BS-2'!B18=""),"",'BS-2'!C18)</f>
        <v/>
      </c>
      <c r="D93" t="str">
        <f>IF(OR( 'BS-2'!B18=0,'BS-2'!B18=""),"",'BS-2'!D18)</f>
        <v/>
      </c>
      <c r="E93" t="str">
        <f>IF(OR( 'BS-2'!B18=0,'BS-2'!B18=""),"",'BS-2'!E18)</f>
        <v/>
      </c>
      <c r="F93" t="str">
        <f>IF(OR( 'BS-2'!B18=0,'BS-2'!B18=""),"",'BS-2'!F18)</f>
        <v/>
      </c>
      <c r="G93" t="str">
        <f>IF(B93="","No Number",IF(ISNUMBER(VALUE(MID(B93,5,2))),IF(LEN(B93)=3,"Total",IF(OR(LEFT(B93,3)="340",LEFT(B93,3)="350",ISNUMBER(F93)),IF(SUM(D93:F93)=0,0,"Data"),"No Number")),"Head"))</f>
        <v>No Number</v>
      </c>
    </row>
    <row r="94">
      <c r="B94" t="str">
        <f>IF(OR( 'BS-2'!B19=0,'BS-2'!B19=""),"",'BS-2'!B19)</f>
        <v/>
      </c>
      <c r="C94" t="str">
        <f>IF(OR( 'BS-2'!B19=0,'BS-2'!B19=""),"",'BS-2'!C19)</f>
        <v/>
      </c>
      <c r="D94" t="str">
        <f>IF(OR( 'BS-2'!B19=0,'BS-2'!B19=""),"",'BS-2'!D19)</f>
        <v/>
      </c>
      <c r="E94" t="str">
        <f>IF(OR( 'BS-2'!B19=0,'BS-2'!B19=""),"",'BS-2'!E19)</f>
        <v/>
      </c>
      <c r="F94" t="str">
        <f>IF(OR( 'BS-2'!B19=0,'BS-2'!B19=""),"",'BS-2'!F19)</f>
        <v/>
      </c>
      <c r="G94" t="str">
        <f>IF(B94="","No Number",IF(ISNUMBER(VALUE(MID(B94,5,2))),IF(LEN(B94)=3,"Total",IF(OR(LEFT(B94,3)="340",LEFT(B94,3)="350",ISNUMBER(F94)),IF(SUM(D94:F94)=0,0,"Data"),"No Number")),"Head"))</f>
        <v>No Number</v>
      </c>
    </row>
    <row r="95">
      <c r="B95" t="str">
        <f>IF(OR( 'BS-2'!B20=0,'BS-2'!B20=""),"",'BS-2'!B20)</f>
        <v/>
      </c>
      <c r="C95" t="str">
        <f>IF(OR( 'BS-2'!B20=0,'BS-2'!B20=""),"",'BS-2'!C20)</f>
        <v/>
      </c>
      <c r="D95" t="str">
        <f>IF(OR( 'BS-2'!B20=0,'BS-2'!B20=""),"",'BS-2'!D20)</f>
        <v/>
      </c>
      <c r="E95" t="str">
        <f>IF(OR( 'BS-2'!B20=0,'BS-2'!B20=""),"",'BS-2'!E20)</f>
        <v/>
      </c>
      <c r="F95" t="str">
        <f>IF(OR( 'BS-2'!B20=0,'BS-2'!B20=""),"",'BS-2'!F20)</f>
        <v/>
      </c>
      <c r="G95" t="str">
        <f>IF(B95="","No Number",IF(ISNUMBER(VALUE(MID(B95,5,2))),IF(LEN(B95)=3,"Total",IF(OR(LEFT(B95,3)="340",LEFT(B95,3)="350",ISNUMBER(F95)),IF(SUM(D95:F95)=0,0,"Data"),"No Number")),"Head"))</f>
        <v>No Number</v>
      </c>
    </row>
    <row r="96">
      <c r="B96" t="str">
        <f>IF(OR( 'BS-2'!B21=0,'BS-2'!B21=""),"",'BS-2'!B21)</f>
        <v/>
      </c>
      <c r="C96" t="str">
        <f>IF(OR( 'BS-2'!B21=0,'BS-2'!B21=""),"",'BS-2'!C21)</f>
        <v/>
      </c>
      <c r="D96" t="str">
        <f>IF(OR( 'BS-2'!B21=0,'BS-2'!B21=""),"",'BS-2'!D21)</f>
        <v/>
      </c>
      <c r="E96" t="str">
        <f>IF(OR( 'BS-2'!B21=0,'BS-2'!B21=""),"",'BS-2'!E21)</f>
        <v/>
      </c>
      <c r="F96" t="str">
        <f>IF(OR( 'BS-2'!B21=0,'BS-2'!B21=""),"",'BS-2'!F21)</f>
        <v/>
      </c>
      <c r="G96" t="str">
        <f>IF(B96="","No Number",IF(ISNUMBER(VALUE(MID(B96,5,2))),IF(LEN(B96)=3,"Total",IF(OR(LEFT(B96,3)="340",LEFT(B96,3)="350",ISNUMBER(F96)),IF(SUM(D96:F96)=0,0,"Data"),"No Number")),"Head"))</f>
        <v>No Number</v>
      </c>
    </row>
    <row r="97">
      <c r="B97" t="str">
        <f>IF(OR( 'BS-2'!B22=0,'BS-2'!B22=""),"",'BS-2'!B22)</f>
        <v/>
      </c>
      <c r="C97" t="str">
        <f>IF(OR( 'BS-2'!B22=0,'BS-2'!B22=""),"",'BS-2'!C22)</f>
        <v/>
      </c>
      <c r="D97" t="str">
        <f>IF(OR( 'BS-2'!B22=0,'BS-2'!B22=""),"",'BS-2'!D22)</f>
        <v/>
      </c>
      <c r="E97" t="str">
        <f>IF(OR( 'BS-2'!B22=0,'BS-2'!B22=""),"",'BS-2'!E22)</f>
        <v/>
      </c>
      <c r="F97" t="str">
        <f>IF(OR( 'BS-2'!B22=0,'BS-2'!B22=""),"",'BS-2'!F22)</f>
        <v/>
      </c>
      <c r="G97" t="str">
        <f>IF(B97="","No Number",IF(ISNUMBER(VALUE(MID(B97,5,2))),IF(LEN(B97)=3,"Total",IF(OR(LEFT(B97,3)="340",LEFT(B97,3)="350",ISNUMBER(F97)),IF(SUM(D97:F97)=0,0,"Data"),"No Number")),"Head"))</f>
        <v>No Number</v>
      </c>
    </row>
    <row r="98">
      <c r="B98" t="str">
        <f>IF(OR( 'BS-2'!B23=0,'BS-2'!B23=""),"",'BS-2'!B23)</f>
        <v/>
      </c>
      <c r="C98" t="str">
        <f>IF(OR( 'BS-2'!B23=0,'BS-2'!B23=""),"",'BS-2'!C23)</f>
        <v/>
      </c>
      <c r="D98" t="str">
        <f>IF(OR( 'BS-2'!B23=0,'BS-2'!B23=""),"",'BS-2'!D23)</f>
        <v/>
      </c>
      <c r="E98" t="str">
        <f>IF(OR( 'BS-2'!B23=0,'BS-2'!B23=""),"",'BS-2'!E23)</f>
        <v/>
      </c>
      <c r="F98" t="str">
        <f>IF(OR( 'BS-2'!B23=0,'BS-2'!B23=""),"",'BS-2'!F23)</f>
        <v/>
      </c>
      <c r="G98" t="str">
        <f>IF(B98="","No Number",IF(ISNUMBER(VALUE(MID(B98,5,2))),IF(LEN(B98)=3,"Total",IF(OR(LEFT(B98,3)="340",LEFT(B98,3)="350",ISNUMBER(F98)),IF(SUM(D98:F98)=0,0,"Data"),"No Number")),"Head"))</f>
        <v>No Number</v>
      </c>
    </row>
    <row r="99">
      <c r="B99" t="str">
        <f>IF(OR( 'BS-2'!B24=0,'BS-2'!B24=""),"",'BS-2'!B24)</f>
        <v/>
      </c>
      <c r="C99" t="str">
        <f>IF(OR( 'BS-2'!B24=0,'BS-2'!B24=""),"",'BS-2'!C24)</f>
        <v/>
      </c>
      <c r="D99" t="str">
        <f>IF(OR( 'BS-2'!B24=0,'BS-2'!B24=""),"",'BS-2'!D24)</f>
        <v/>
      </c>
      <c r="E99" t="str">
        <f>IF(OR( 'BS-2'!B24=0,'BS-2'!B24=""),"",'BS-2'!E24)</f>
        <v/>
      </c>
      <c r="F99" t="str">
        <f>IF(OR( 'BS-2'!B24=0,'BS-2'!B24=""),"",'BS-2'!F24)</f>
        <v/>
      </c>
      <c r="G99" t="str">
        <f>IF(B99="","No Number",IF(ISNUMBER(VALUE(MID(B99,5,2))),IF(LEN(B99)=3,"Total",IF(OR(LEFT(B99,3)="340",LEFT(B99,3)="350",ISNUMBER(F99)),IF(SUM(D99:F99)=0,0,"Data"),"No Number")),"Head"))</f>
        <v>No Number</v>
      </c>
    </row>
    <row r="100">
      <c r="B100" t="str">
        <f>IF(OR( 'BS-2'!B25=0,'BS-2'!B25=""),"",'BS-2'!B25)</f>
        <v/>
      </c>
      <c r="C100" t="str">
        <f>IF(OR( 'BS-2'!B25=0,'BS-2'!B25=""),"",'BS-2'!C25)</f>
        <v/>
      </c>
      <c r="D100" t="str">
        <f>IF(OR( 'BS-2'!B25=0,'BS-2'!B25=""),"",'BS-2'!D25)</f>
        <v/>
      </c>
      <c r="E100" t="str">
        <f>IF(OR( 'BS-2'!B25=0,'BS-2'!B25=""),"",'BS-2'!E25)</f>
        <v/>
      </c>
      <c r="F100" t="str">
        <f>IF(OR( 'BS-2'!B25=0,'BS-2'!B25=""),"",'BS-2'!F25)</f>
        <v/>
      </c>
      <c r="G100" t="str">
        <f>IF(B100="","No Number",IF(ISNUMBER(VALUE(MID(B100,5,2))),IF(LEN(B100)=3,"Total",IF(OR(LEFT(B100,3)="340",LEFT(B100,3)="350",ISNUMBER(F100)),IF(SUM(D100:F100)=0,0,"Data"),"No Number")),"Head"))</f>
        <v>No Number</v>
      </c>
    </row>
    <row r="101">
      <c r="B101" t="str">
        <f>IF(OR( 'BS-2'!B26=0,'BS-2'!B26=""),"",'BS-2'!B26)</f>
        <v/>
      </c>
      <c r="C101" t="str">
        <f>IF(OR( 'BS-2'!B26=0,'BS-2'!B26=""),"",'BS-2'!C26)</f>
        <v/>
      </c>
      <c r="D101" t="str">
        <f>IF(OR( 'BS-2'!B26=0,'BS-2'!B26=""),"",'BS-2'!D26)</f>
        <v/>
      </c>
      <c r="E101" t="str">
        <f>IF(OR( 'BS-2'!B26=0,'BS-2'!B26=""),"",'BS-2'!E26)</f>
        <v/>
      </c>
      <c r="F101" t="str">
        <f>IF(OR( 'BS-2'!B26=0,'BS-2'!B26=""),"",'BS-2'!F26)</f>
        <v/>
      </c>
      <c r="G101" t="str">
        <f>IF(B101="","No Number",IF(ISNUMBER(VALUE(MID(B101,5,2))),IF(LEN(B101)=3,"Total",IF(OR(LEFT(B101,3)="340",LEFT(B101,3)="350",ISNUMBER(F101)),IF(SUM(D101:F101)=0,0,"Data"),"No Number")),"Head"))</f>
        <v>No Number</v>
      </c>
    </row>
    <row r="102">
      <c r="B102" t="str">
        <f>IF(OR( 'BS-2'!B27=0,'BS-2'!B27=""),"",'BS-2'!B27)</f>
        <v/>
      </c>
      <c r="C102" t="str">
        <f>IF(OR( 'BS-2'!B27=0,'BS-2'!B27=""),"",'BS-2'!C27)</f>
        <v/>
      </c>
      <c r="D102" t="str">
        <f>IF(OR( 'BS-2'!B27=0,'BS-2'!B27=""),"",'BS-2'!D27)</f>
        <v/>
      </c>
      <c r="E102" t="str">
        <f>IF(OR( 'BS-2'!B27=0,'BS-2'!B27=""),"",'BS-2'!E27)</f>
        <v/>
      </c>
      <c r="F102" t="str">
        <f>IF(OR( 'BS-2'!B27=0,'BS-2'!B27=""),"",'BS-2'!F27)</f>
        <v/>
      </c>
      <c r="G102" t="str">
        <f>IF(B102="","No Number",IF(ISNUMBER(VALUE(MID(B102,5,2))),IF(LEN(B102)=3,"Total",IF(OR(LEFT(B102,3)="340",LEFT(B102,3)="350",ISNUMBER(F102)),IF(SUM(D102:F102)=0,0,"Data"),"No Number")),"Head"))</f>
        <v>No Number</v>
      </c>
    </row>
    <row r="103">
      <c r="B103" t="str">
        <f>IF(OR( 'BS-2'!B28=0,'BS-2'!B28=""),"",'BS-2'!B28)</f>
        <v/>
      </c>
      <c r="C103" t="str">
        <f>IF(OR( 'BS-2'!B28=0,'BS-2'!B28=""),"",'BS-2'!C28)</f>
        <v/>
      </c>
      <c r="D103" t="str">
        <f>IF(OR( 'BS-2'!B28=0,'BS-2'!B28=""),"",'BS-2'!D28)</f>
        <v/>
      </c>
      <c r="E103" t="str">
        <f>IF(OR( 'BS-2'!B28=0,'BS-2'!B28=""),"",'BS-2'!E28)</f>
        <v/>
      </c>
      <c r="F103" t="str">
        <f>IF(OR( 'BS-2'!B28=0,'BS-2'!B28=""),"",'BS-2'!F28)</f>
        <v/>
      </c>
      <c r="G103" t="str">
        <f>IF(B103="","No Number",IF(ISNUMBER(VALUE(MID(B103,5,2))),IF(LEN(B103)=3,"Total",IF(OR(LEFT(B103,3)="340",LEFT(B103,3)="350",ISNUMBER(F103)),IF(SUM(D103:F103)=0,0,"Data"),"No Number")),"Head"))</f>
        <v>No Number</v>
      </c>
    </row>
    <row r="104">
      <c r="B104">
        <f>IF(OR( 'BS-2'!B29=0,'BS-2'!B29=""),"",'BS-2'!B29)</f>
        <v>130</v>
      </c>
      <c r="C104" t="str">
        <f>IF(OR( 'BS-2'!B29=0,'BS-2'!B29=""),"",'BS-2'!C29)</f>
        <v>Total Rental Income from Panchayat Properties</v>
      </c>
      <c r="D104">
        <f>SUBTOTAL(9,D83:D103)</f>
        <v>165000</v>
      </c>
      <c r="E104">
        <f>SUBTOTAL(9,E83:E103)</f>
        <v>125000</v>
      </c>
      <c r="F104">
        <f>SUBTOTAL(9,F83:F103)</f>
        <v>131000</v>
      </c>
      <c r="G104" t="str">
        <f>IF(B104="","No Number",IF(ISNUMBER(VALUE(MID(B104,5,2))),IF(LEN(B104)=3,"Total",IF(OR(LEFT(B104,3)="340",LEFT(B104,3)="350",ISNUMBER(F104)),IF(SUM(D104:F104)=0,0,"Data"),"No Number")),"Head"))</f>
        <v>Head</v>
      </c>
    </row>
    <row r="105" xml:space="preserve">
      <c r="B105" t="str">
        <v>BS-2 PARTICULARS</v>
      </c>
      <c r="D105" t="str">
        <f>D32</f>
        <v>Actuals for the year 2023-2024(യഥാര്‍ത്ഥ കണക്ക് 2023-2024)</v>
      </c>
      <c r="E105" t="str">
        <f>E32</f>
        <v>Budget  for the  year (including all revisions) 2024-2025  (പരിഷ്കരിച്ച ബജറ്റ്  2024-2025)</v>
      </c>
      <c r="F105" t="str" xml:space="preserve">
        <f>F32</f>
        <v xml:space="preserve">Budget for the Year2025-2026
 (ബജറ്റ്-2025-2026)</v>
      </c>
      <c r="G105" t="str">
        <f>IF(B105="","No Number",IF(ISNUMBER(VALUE(MID(B105,5,2))),IF(LEN(B105)=3,"Total",IF(OR(LEFT(B105,3)="340",LEFT(B105,3)="350",ISNUMBER(F105)),IF(SUM(D105:F105)=0,0,"Data"),"No Number")),"Head"))</f>
        <v>Head</v>
      </c>
    </row>
    <row r="106">
      <c r="B106" t="str">
        <f>'BS-2'!B30</f>
        <v>140 - Fees &amp; User Charges</v>
      </c>
      <c r="G106" t="str">
        <f>IF(B106="","No Number",IF(ISNUMBER(VALUE(MID(B106,5,2))),IF(LEN(B106)=3,"Total",IF(OR(LEFT(B106,3)="340",LEFT(B106,3)="350",ISNUMBER(F106)),IF(SUM(D106:F106)=0,0,"Data"),"No Number")),"Head"))</f>
        <v>Head</v>
      </c>
    </row>
    <row r="107">
      <c r="B107">
        <f>IF(OR( 'BS-2'!B31=0,'BS-2'!B31=""),"",'BS-2'!B31)</f>
        <v>1401001</v>
      </c>
      <c r="C107" t="str">
        <f>IF(OR( 'BS-2'!B31=0,'BS-2'!B31=""),"",'BS-2'!C31)</f>
        <v>Empanelment &amp; Registration Charges/ Fees-രജിസ്ട്രേഷന്‍ ചാര്‍ജ്/ഫീസ്‌</v>
      </c>
      <c r="D107">
        <f>IF(OR( 'BS-2'!B31=0,'BS-2'!B31=""),"",'BS-2'!D31)</f>
        <v>1950</v>
      </c>
      <c r="E107">
        <f>IF(OR( 'BS-2'!B31=0,'BS-2'!B31=""),"",'BS-2'!E31)</f>
        <v>2500</v>
      </c>
      <c r="F107">
        <f>IF(OR( 'BS-2'!B31=0,'BS-2'!B31=""),"",'BS-2'!F31)</f>
        <v>3000</v>
      </c>
      <c r="G107" t="str">
        <f>IF(B107="","No Number",IF(ISNUMBER(VALUE(MID(B107,5,2))),IF(LEN(B107)=3,"Total",IF(OR(LEFT(B107,3)="340",LEFT(B107,3)="350",ISNUMBER(F107)),IF(SUM(D107:F107)=0,0,"Data"),"No Number")),"Head"))</f>
        <v>Data</v>
      </c>
    </row>
    <row r="108">
      <c r="B108">
        <f>IF(OR( 'BS-2'!B32=0,'BS-2'!B32=""),"",'BS-2'!B32)</f>
        <v>1401101</v>
      </c>
      <c r="C108" t="str">
        <f>IF(OR( 'BS-2'!B32=0,'BS-2'!B32=""),"",'BS-2'!C32)</f>
        <v>Licence Fees-ലൈസന്‍സ് ഫീസ്‌</v>
      </c>
      <c r="D108">
        <f>IF(OR( 'BS-2'!B32=0,'BS-2'!B32=""),"",'BS-2'!D32)</f>
        <v>545755</v>
      </c>
      <c r="E108">
        <f>IF(OR( 'BS-2'!B32=0,'BS-2'!B32=""),"",'BS-2'!E32)</f>
        <v>600000</v>
      </c>
      <c r="F108">
        <f>IF(OR( 'BS-2'!B32=0,'BS-2'!B32=""),"",'BS-2'!F32)</f>
        <v>650000</v>
      </c>
      <c r="G108" t="str">
        <f>IF(B108="","No Number",IF(ISNUMBER(VALUE(MID(B108,5,2))),IF(LEN(B108)=3,"Total",IF(OR(LEFT(B108,3)="340",LEFT(B108,3)="350",ISNUMBER(F108)),IF(SUM(D108:F108)=0,0,"Data"),"No Number")),"Head"))</f>
        <v>Data</v>
      </c>
    </row>
    <row r="109">
      <c r="B109">
        <f>IF(OR( 'BS-2'!B33=0,'BS-2'!B33=""),"",'BS-2'!B33)</f>
        <v>1401201</v>
      </c>
      <c r="C109" t="str">
        <f>IF(OR( 'BS-2'!B33=0,'BS-2'!B33=""),"",'BS-2'!C33)</f>
        <v>Fee for Grant of Permit-പെര്‍മിറ്റ്‌ ഫീസ്‌</v>
      </c>
      <c r="D109">
        <f>IF(OR( 'BS-2'!B33=0,'BS-2'!B33=""),"",'BS-2'!D33)</f>
        <v>3765452</v>
      </c>
      <c r="E109">
        <f>IF(OR( 'BS-2'!B33=0,'BS-2'!B33=""),"",'BS-2'!E33)</f>
        <v>3000000</v>
      </c>
      <c r="F109">
        <f>IF(OR( 'BS-2'!B33=0,'BS-2'!B33=""),"",'BS-2'!F33)</f>
        <v>3200000</v>
      </c>
      <c r="G109" t="str">
        <f>IF(B109="","No Number",IF(ISNUMBER(VALUE(MID(B109,5,2))),IF(LEN(B109)=3,"Total",IF(OR(LEFT(B109,3)="340",LEFT(B109,3)="350",ISNUMBER(F109)),IF(SUM(D109:F109)=0,0,"Data"),"No Number")),"Head"))</f>
        <v>Data</v>
      </c>
    </row>
    <row r="110">
      <c r="B110">
        <f>IF(OR( 'BS-2'!B34=0,'BS-2'!B34=""),"",'BS-2'!B34)</f>
        <v>1401301</v>
      </c>
      <c r="C110" t="str">
        <f>IF(OR( 'BS-2'!B34=0,'BS-2'!B34=""),"",'BS-2'!C34)</f>
        <v>Fees for Certificate or Extract-സര്‍ടിഫിക്കറ്റ്/എക്സ്ട്രാക്റ്റ്‌ ഫീ</v>
      </c>
      <c r="D110">
        <f>IF(OR( 'BS-2'!B34=0,'BS-2'!B34=""),"",'BS-2'!D34)</f>
        <v>25692</v>
      </c>
      <c r="E110">
        <f>IF(OR( 'BS-2'!B34=0,'BS-2'!B34=""),"",'BS-2'!E34)</f>
        <v>30000</v>
      </c>
      <c r="F110">
        <f>IF(OR( 'BS-2'!B34=0,'BS-2'!B34=""),"",'BS-2'!F34)</f>
        <v>35000</v>
      </c>
      <c r="G110" t="str">
        <f>IF(B110="","No Number",IF(ISNUMBER(VALUE(MID(B110,5,2))),IF(LEN(B110)=3,"Total",IF(OR(LEFT(B110,3)="340",LEFT(B110,3)="350",ISNUMBER(F110)),IF(SUM(D110:F110)=0,0,"Data"),"No Number")),"Head"))</f>
        <v>Data</v>
      </c>
    </row>
    <row r="111">
      <c r="B111">
        <f>IF(OR( 'BS-2'!B35=0,'BS-2'!B35=""),"",'BS-2'!B35)</f>
        <v>1402001</v>
      </c>
      <c r="C111" t="str">
        <f>IF(OR( 'BS-2'!B35=0,'BS-2'!B35=""),"",'BS-2'!C35)</f>
        <v>Penalties and Fines-ഫൈന്‍</v>
      </c>
      <c r="D111">
        <f>IF(OR( 'BS-2'!B35=0,'BS-2'!B35=""),"",'BS-2'!D35)</f>
        <v>294391</v>
      </c>
      <c r="E111">
        <f>IF(OR( 'BS-2'!B35=0,'BS-2'!B35=""),"",'BS-2'!E35)</f>
        <v>350000</v>
      </c>
      <c r="F111">
        <f>IF(OR( 'BS-2'!B35=0,'BS-2'!B35=""),"",'BS-2'!F35)</f>
        <v>400000</v>
      </c>
      <c r="G111" t="str">
        <f>IF(B111="","No Number",IF(ISNUMBER(VALUE(MID(B111,5,2))),IF(LEN(B111)=3,"Total",IF(OR(LEFT(B111,3)="340",LEFT(B111,3)="350",ISNUMBER(F111)),IF(SUM(D111:F111)=0,0,"Data"),"No Number")),"Head"))</f>
        <v>Data</v>
      </c>
    </row>
    <row r="112">
      <c r="B112">
        <f>IF(OR( 'BS-2'!B36=0,'BS-2'!B36=""),"",'BS-2'!B36)</f>
        <v>1404001</v>
      </c>
      <c r="C112" t="str">
        <f>IF(OR( 'BS-2'!B36=0,'BS-2'!B36=""),"",'BS-2'!C36)</f>
        <v xml:space="preserve">Miscellaneous Fees-മറ്റ് ഫീസുകള്‍ </v>
      </c>
      <c r="D112">
        <f>IF(OR( 'BS-2'!B36=0,'BS-2'!B36=""),"",'BS-2'!D36)</f>
        <v>350495</v>
      </c>
      <c r="E112">
        <f>IF(OR( 'BS-2'!B36=0,'BS-2'!B36=""),"",'BS-2'!E36)</f>
        <v>400000</v>
      </c>
      <c r="F112">
        <f>IF(OR( 'BS-2'!B36=0,'BS-2'!B36=""),"",'BS-2'!F36)</f>
        <v>450000</v>
      </c>
      <c r="G112" t="str">
        <f>IF(B112="","No Number",IF(ISNUMBER(VALUE(MID(B112,5,2))),IF(LEN(B112)=3,"Total",IF(OR(LEFT(B112,3)="340",LEFT(B112,3)="350",ISNUMBER(F112)),IF(SUM(D112:F112)=0,0,"Data"),"No Number")),"Head"))</f>
        <v>Data</v>
      </c>
    </row>
    <row r="113">
      <c r="B113">
        <f>IF(OR( 'BS-2'!B37=0,'BS-2'!B37=""),"",'BS-2'!B37)</f>
        <v>1405001</v>
      </c>
      <c r="C113" t="str">
        <f>IF(OR( 'BS-2'!B37=0,'BS-2'!B37=""),"",'BS-2'!C37)</f>
        <v xml:space="preserve">User Charges Collected-യൂസര്‍ ചാര്‍ജ് </v>
      </c>
      <c r="D113">
        <f>IF(OR( 'BS-2'!B37=0,'BS-2'!B37=""),"",'BS-2'!D37)</f>
        <v>197500</v>
      </c>
      <c r="E113">
        <f>IF(OR( 'BS-2'!B37=0,'BS-2'!B37=""),"",'BS-2'!E37)</f>
        <v>225000</v>
      </c>
      <c r="F113">
        <f>IF(OR( 'BS-2'!B37=0,'BS-2'!B37=""),"",'BS-2'!F37)</f>
        <v>250000</v>
      </c>
      <c r="G113" t="str">
        <f>IF(B113="","No Number",IF(ISNUMBER(VALUE(MID(B113,5,2))),IF(LEN(B113)=3,"Total",IF(OR(LEFT(B113,3)="340",LEFT(B113,3)="350",ISNUMBER(F113)),IF(SUM(D113:F113)=0,0,"Data"),"No Number")),"Head"))</f>
        <v>Data</v>
      </c>
    </row>
    <row r="114">
      <c r="B114">
        <f>IF(OR( 'BS-2'!B38=0,'BS-2'!B38=""),"",'BS-2'!B38)</f>
        <v>1407001</v>
      </c>
      <c r="C114" t="str">
        <f>IF(OR( 'BS-2'!B38=0,'BS-2'!B38=""),"",'BS-2'!C38)</f>
        <v>Service/ Administrative Charges-സര്‍വീസ്/അട്മിനിസ്ട്രെടിവ് ചാര്‍ജുകള്‍</v>
      </c>
      <c r="D114">
        <f>IF(OR( 'BS-2'!B38=0,'BS-2'!B38=""),"",'BS-2'!D38)</f>
        <v>0</v>
      </c>
      <c r="E114">
        <f>IF(OR( 'BS-2'!B38=0,'BS-2'!B38=""),"",'BS-2'!E38)</f>
        <v>0</v>
      </c>
      <c r="F114">
        <f>IF(OR( 'BS-2'!B38=0,'BS-2'!B38=""),"",'BS-2'!F38)</f>
        <v>0</v>
      </c>
      <c r="G114">
        <f>IF(B114="","No Number",IF(ISNUMBER(VALUE(MID(B114,5,2))),IF(LEN(B114)=3,"Total",IF(OR(LEFT(B114,3)="340",LEFT(B114,3)="350",ISNUMBER(F114)),IF(SUM(D114:F114)=0,0,"Data"),"No Number")),"Head"))</f>
        <v>0</v>
      </c>
    </row>
    <row r="115">
      <c r="B115" t="str">
        <f>IF(OR( 'BS-2'!B39=0,'BS-2'!B39=""),"",'BS-2'!B39)</f>
        <v/>
      </c>
      <c r="C115" t="str">
        <f>IF(OR( 'BS-2'!B39=0,'BS-2'!B39=""),"",'BS-2'!C39)</f>
        <v/>
      </c>
      <c r="D115" t="str">
        <f>IF(OR( 'BS-2'!B39=0,'BS-2'!B39=""),"",'BS-2'!D39)</f>
        <v/>
      </c>
      <c r="E115" t="str">
        <f>IF(OR( 'BS-2'!B39=0,'BS-2'!B39=""),"",'BS-2'!E39)</f>
        <v/>
      </c>
      <c r="F115" t="str">
        <f>IF(OR( 'BS-2'!B39=0,'BS-2'!B39=""),"",'BS-2'!F39)</f>
        <v/>
      </c>
      <c r="G115" t="str">
        <f>IF(B115="","No Number",IF(ISNUMBER(VALUE(MID(B115,5,2))),IF(LEN(B115)=3,"Total",IF(OR(LEFT(B115,3)="340",LEFT(B115,3)="350",ISNUMBER(F115)),IF(SUM(D115:F115)=0,0,"Data"),"No Number")),"Head"))</f>
        <v>No Number</v>
      </c>
    </row>
    <row r="116">
      <c r="B116" t="str">
        <f>IF(OR( 'BS-2'!B40=0,'BS-2'!B40=""),"",'BS-2'!B40)</f>
        <v/>
      </c>
      <c r="C116" t="str">
        <f>IF(OR( 'BS-2'!B40=0,'BS-2'!B40=""),"",'BS-2'!C40)</f>
        <v/>
      </c>
      <c r="D116" t="str">
        <f>IF(OR( 'BS-2'!B40=0,'BS-2'!B40=""),"",'BS-2'!D40)</f>
        <v/>
      </c>
      <c r="E116" t="str">
        <f>IF(OR( 'BS-2'!B40=0,'BS-2'!B40=""),"",'BS-2'!E40)</f>
        <v/>
      </c>
      <c r="F116" t="str">
        <f>IF(OR( 'BS-2'!B40=0,'BS-2'!B40=""),"",'BS-2'!F40)</f>
        <v/>
      </c>
      <c r="G116" t="str">
        <f>IF(B116="","No Number",IF(ISNUMBER(VALUE(MID(B116,5,2))),IF(LEN(B116)=3,"Total",IF(OR(LEFT(B116,3)="340",LEFT(B116,3)="350",ISNUMBER(F116)),IF(SUM(D116:F116)=0,0,"Data"),"No Number")),"Head"))</f>
        <v>No Number</v>
      </c>
    </row>
    <row r="117">
      <c r="B117" t="str">
        <f>IF(OR( 'BS-2'!B41=0,'BS-2'!B41=""),"",'BS-2'!B41)</f>
        <v/>
      </c>
      <c r="C117" t="str">
        <f>IF(OR( 'BS-2'!B41=0,'BS-2'!B41=""),"",'BS-2'!C41)</f>
        <v/>
      </c>
      <c r="D117" t="str">
        <f>IF(OR( 'BS-2'!B41=0,'BS-2'!B41=""),"",'BS-2'!D41)</f>
        <v/>
      </c>
      <c r="E117" t="str">
        <f>IF(OR( 'BS-2'!B41=0,'BS-2'!B41=""),"",'BS-2'!E41)</f>
        <v/>
      </c>
      <c r="F117" t="str">
        <f>IF(OR( 'BS-2'!B41=0,'BS-2'!B41=""),"",'BS-2'!F41)</f>
        <v/>
      </c>
      <c r="G117" t="str">
        <f>IF(B117="","No Number",IF(ISNUMBER(VALUE(MID(B117,5,2))),IF(LEN(B117)=3,"Total",IF(OR(LEFT(B117,3)="340",LEFT(B117,3)="350",ISNUMBER(F117)),IF(SUM(D117:F117)=0,0,"Data"),"No Number")),"Head"))</f>
        <v>No Number</v>
      </c>
    </row>
    <row r="118">
      <c r="B118" t="str">
        <f>IF(OR( 'BS-2'!B42=0,'BS-2'!B42=""),"",'BS-2'!B42)</f>
        <v/>
      </c>
      <c r="C118" t="str">
        <f>IF(OR( 'BS-2'!B42=0,'BS-2'!B42=""),"",'BS-2'!C42)</f>
        <v/>
      </c>
      <c r="D118" t="str">
        <f>IF(OR( 'BS-2'!B42=0,'BS-2'!B42=""),"",'BS-2'!D42)</f>
        <v/>
      </c>
      <c r="E118" t="str">
        <f>IF(OR( 'BS-2'!B42=0,'BS-2'!B42=""),"",'BS-2'!E42)</f>
        <v/>
      </c>
      <c r="F118" t="str">
        <f>IF(OR( 'BS-2'!B42=0,'BS-2'!B42=""),"",'BS-2'!F42)</f>
        <v/>
      </c>
      <c r="G118" t="str">
        <f>IF(B118="","No Number",IF(ISNUMBER(VALUE(MID(B118,5,2))),IF(LEN(B118)=3,"Total",IF(OR(LEFT(B118,3)="340",LEFT(B118,3)="350",ISNUMBER(F118)),IF(SUM(D118:F118)=0,0,"Data"),"No Number")),"Head"))</f>
        <v>No Number</v>
      </c>
    </row>
    <row r="119">
      <c r="B119" t="str">
        <f>IF(OR( 'BS-2'!B43=0,'BS-2'!B43=""),"",'BS-2'!B43)</f>
        <v/>
      </c>
      <c r="C119" t="str">
        <f>IF(OR( 'BS-2'!B43=0,'BS-2'!B43=""),"",'BS-2'!C43)</f>
        <v/>
      </c>
      <c r="D119" t="str">
        <f>IF(OR( 'BS-2'!B43=0,'BS-2'!B43=""),"",'BS-2'!D43)</f>
        <v/>
      </c>
      <c r="E119" t="str">
        <f>IF(OR( 'BS-2'!B43=0,'BS-2'!B43=""),"",'BS-2'!E43)</f>
        <v/>
      </c>
      <c r="F119" t="str">
        <f>IF(OR( 'BS-2'!B43=0,'BS-2'!B43=""),"",'BS-2'!F43)</f>
        <v/>
      </c>
      <c r="G119" t="str">
        <f>IF(B119="","No Number",IF(ISNUMBER(VALUE(MID(B119,5,2))),IF(LEN(B119)=3,"Total",IF(OR(LEFT(B119,3)="340",LEFT(B119,3)="350",ISNUMBER(F119)),IF(SUM(D119:F119)=0,0,"Data"),"No Number")),"Head"))</f>
        <v>No Number</v>
      </c>
    </row>
    <row r="120">
      <c r="B120" t="str">
        <f>IF(OR( 'BS-2'!B44=0,'BS-2'!B44=""),"",'BS-2'!B44)</f>
        <v/>
      </c>
      <c r="C120" t="str">
        <f>IF(OR( 'BS-2'!B44=0,'BS-2'!B44=""),"",'BS-2'!C44)</f>
        <v/>
      </c>
      <c r="D120" t="str">
        <f>IF(OR( 'BS-2'!B44=0,'BS-2'!B44=""),"",'BS-2'!D44)</f>
        <v/>
      </c>
      <c r="E120" t="str">
        <f>IF(OR( 'BS-2'!B44=0,'BS-2'!B44=""),"",'BS-2'!E44)</f>
        <v/>
      </c>
      <c r="F120" t="str">
        <f>IF(OR( 'BS-2'!B44=0,'BS-2'!B44=""),"",'BS-2'!F44)</f>
        <v/>
      </c>
      <c r="G120" t="str">
        <f>IF(B120="","No Number",IF(ISNUMBER(VALUE(MID(B120,5,2))),IF(LEN(B120)=3,"Total",IF(OR(LEFT(B120,3)="340",LEFT(B120,3)="350",ISNUMBER(F120)),IF(SUM(D120:F120)=0,0,"Data"),"No Number")),"Head"))</f>
        <v>No Number</v>
      </c>
    </row>
    <row r="121">
      <c r="B121" t="str">
        <f>IF(OR( 'BS-2'!B45=0,'BS-2'!B45=""),"",'BS-2'!B45)</f>
        <v/>
      </c>
      <c r="C121" t="str">
        <f>IF(OR( 'BS-2'!B45=0,'BS-2'!B45=""),"",'BS-2'!C45)</f>
        <v/>
      </c>
      <c r="D121" t="str">
        <f>IF(OR( 'BS-2'!B45=0,'BS-2'!B45=""),"",'BS-2'!D45)</f>
        <v/>
      </c>
      <c r="E121" t="str">
        <f>IF(OR( 'BS-2'!B45=0,'BS-2'!B45=""),"",'BS-2'!E45)</f>
        <v/>
      </c>
      <c r="F121" t="str">
        <f>IF(OR( 'BS-2'!B45=0,'BS-2'!B45=""),"",'BS-2'!F45)</f>
        <v/>
      </c>
      <c r="G121" t="str">
        <f>IF(B121="","No Number",IF(ISNUMBER(VALUE(MID(B121,5,2))),IF(LEN(B121)=3,"Total",IF(OR(LEFT(B121,3)="340",LEFT(B121,3)="350",ISNUMBER(F121)),IF(SUM(D121:F121)=0,0,"Data"),"No Number")),"Head"))</f>
        <v>No Number</v>
      </c>
    </row>
    <row r="122">
      <c r="B122" t="str">
        <f>IF(OR( 'BS-2'!B46=0,'BS-2'!B46=""),"",'BS-2'!B46)</f>
        <v/>
      </c>
      <c r="C122" t="str">
        <f>IF(OR( 'BS-2'!B46=0,'BS-2'!B46=""),"",'BS-2'!C46)</f>
        <v/>
      </c>
      <c r="D122" t="str">
        <f>IF(OR( 'BS-2'!B46=0,'BS-2'!B46=""),"",'BS-2'!D46)</f>
        <v/>
      </c>
      <c r="E122" t="str">
        <f>IF(OR( 'BS-2'!B46=0,'BS-2'!B46=""),"",'BS-2'!E46)</f>
        <v/>
      </c>
      <c r="F122" t="str">
        <f>IF(OR( 'BS-2'!B46=0,'BS-2'!B46=""),"",'BS-2'!F46)</f>
        <v/>
      </c>
      <c r="G122" t="str">
        <f>IF(B122="","No Number",IF(ISNUMBER(VALUE(MID(B122,5,2))),IF(LEN(B122)=3,"Total",IF(OR(LEFT(B122,3)="340",LEFT(B122,3)="350",ISNUMBER(F122)),IF(SUM(D122:F122)=0,0,"Data"),"No Number")),"Head"))</f>
        <v>No Number</v>
      </c>
    </row>
    <row r="123">
      <c r="B123" t="str">
        <f>IF(OR( 'BS-2'!B47=0,'BS-2'!B47=""),"",'BS-2'!B47)</f>
        <v/>
      </c>
      <c r="C123" t="str">
        <f>IF(OR( 'BS-2'!B47=0,'BS-2'!B47=""),"",'BS-2'!C47)</f>
        <v/>
      </c>
      <c r="D123" t="str">
        <f>IF(OR( 'BS-2'!B47=0,'BS-2'!B47=""),"",'BS-2'!D47)</f>
        <v/>
      </c>
      <c r="E123" t="str">
        <f>IF(OR( 'BS-2'!B47=0,'BS-2'!B47=""),"",'BS-2'!E47)</f>
        <v/>
      </c>
      <c r="F123" t="str">
        <f>IF(OR( 'BS-2'!B47=0,'BS-2'!B47=""),"",'BS-2'!F47)</f>
        <v/>
      </c>
      <c r="G123" t="str">
        <f>IF(B123="","No Number",IF(ISNUMBER(VALUE(MID(B123,5,2))),IF(LEN(B123)=3,"Total",IF(OR(LEFT(B123,3)="340",LEFT(B123,3)="350",ISNUMBER(F123)),IF(SUM(D123:F123)=0,0,"Data"),"No Number")),"Head"))</f>
        <v>No Number</v>
      </c>
    </row>
    <row r="124">
      <c r="B124" t="str">
        <f>IF(OR( 'BS-2'!B48=0,'BS-2'!B48=""),"",'BS-2'!B48)</f>
        <v/>
      </c>
      <c r="C124" t="str">
        <f>IF(OR( 'BS-2'!B48=0,'BS-2'!B48=""),"",'BS-2'!C48)</f>
        <v/>
      </c>
      <c r="D124" t="str">
        <f>IF(OR( 'BS-2'!B48=0,'BS-2'!B48=""),"",'BS-2'!D48)</f>
        <v/>
      </c>
      <c r="E124" t="str">
        <f>IF(OR( 'BS-2'!B48=0,'BS-2'!B48=""),"",'BS-2'!E48)</f>
        <v/>
      </c>
      <c r="F124" t="str">
        <f>IF(OR( 'BS-2'!B48=0,'BS-2'!B48=""),"",'BS-2'!F48)</f>
        <v/>
      </c>
      <c r="G124" t="str">
        <f>IF(B124="","No Number",IF(ISNUMBER(VALUE(MID(B124,5,2))),IF(LEN(B124)=3,"Total",IF(OR(LEFT(B124,3)="340",LEFT(B124,3)="350",ISNUMBER(F124)),IF(SUM(D124:F124)=0,0,"Data"),"No Number")),"Head"))</f>
        <v>No Number</v>
      </c>
    </row>
    <row r="125">
      <c r="B125" t="str">
        <f>IF(OR( 'BS-2'!B49=0,'BS-2'!B49=""),"",'BS-2'!B49)</f>
        <v/>
      </c>
      <c r="C125" t="str">
        <f>IF(OR( 'BS-2'!B49=0,'BS-2'!B49=""),"",'BS-2'!C49)</f>
        <v/>
      </c>
      <c r="D125" t="str">
        <f>IF(OR( 'BS-2'!B49=0,'BS-2'!B49=""),"",'BS-2'!D49)</f>
        <v/>
      </c>
      <c r="E125" t="str">
        <f>IF(OR( 'BS-2'!B49=0,'BS-2'!B49=""),"",'BS-2'!E49)</f>
        <v/>
      </c>
      <c r="F125" t="str">
        <f>IF(OR( 'BS-2'!B49=0,'BS-2'!B49=""),"",'BS-2'!F49)</f>
        <v/>
      </c>
      <c r="G125" t="str">
        <f>IF(B125="","No Number",IF(ISNUMBER(VALUE(MID(B125,5,2))),IF(LEN(B125)=3,"Total",IF(OR(LEFT(B125,3)="340",LEFT(B125,3)="350",ISNUMBER(F125)),IF(SUM(D125:F125)=0,0,"Data"),"No Number")),"Head"))</f>
        <v>No Number</v>
      </c>
    </row>
    <row r="126">
      <c r="B126" t="str">
        <f>IF(OR( 'BS-2'!B50=0,'BS-2'!B50=""),"",'BS-2'!B50)</f>
        <v/>
      </c>
      <c r="C126" t="str">
        <f>IF(OR( 'BS-2'!B50=0,'BS-2'!B50=""),"",'BS-2'!C50)</f>
        <v/>
      </c>
      <c r="D126" t="str">
        <f>IF(OR( 'BS-2'!B50=0,'BS-2'!B50=""),"",'BS-2'!D50)</f>
        <v/>
      </c>
      <c r="E126" t="str">
        <f>IF(OR( 'BS-2'!B50=0,'BS-2'!B50=""),"",'BS-2'!E50)</f>
        <v/>
      </c>
      <c r="F126" t="str">
        <f>IF(OR( 'BS-2'!B50=0,'BS-2'!B50=""),"",'BS-2'!F50)</f>
        <v/>
      </c>
      <c r="G126" t="str">
        <f>IF(B126="","No Number",IF(ISNUMBER(VALUE(MID(B126,5,2))),IF(LEN(B126)=3,"Total",IF(OR(LEFT(B126,3)="340",LEFT(B126,3)="350",ISNUMBER(F126)),IF(SUM(D126:F126)=0,0,"Data"),"No Number")),"Head"))</f>
        <v>No Number</v>
      </c>
    </row>
    <row r="127">
      <c r="B127" t="str">
        <f>IF(OR( 'BS-2'!B51=0,'BS-2'!B51=""),"",'BS-2'!B51)</f>
        <v/>
      </c>
      <c r="C127" t="str">
        <f>IF(OR( 'BS-2'!B51=0,'BS-2'!B51=""),"",'BS-2'!C51)</f>
        <v/>
      </c>
      <c r="D127" t="str">
        <f>IF(OR( 'BS-2'!B51=0,'BS-2'!B51=""),"",'BS-2'!D51)</f>
        <v/>
      </c>
      <c r="E127" t="str">
        <f>IF(OR( 'BS-2'!B51=0,'BS-2'!B51=""),"",'BS-2'!E51)</f>
        <v/>
      </c>
      <c r="F127" t="str">
        <f>IF(OR( 'BS-2'!B51=0,'BS-2'!B51=""),"",'BS-2'!F51)</f>
        <v/>
      </c>
      <c r="G127" t="str">
        <f>IF(B127="","No Number",IF(ISNUMBER(VALUE(MID(B127,5,2))),IF(LEN(B127)=3,"Total",IF(OR(LEFT(B127,3)="340",LEFT(B127,3)="350",ISNUMBER(F127)),IF(SUM(D127:F127)=0,0,"Data"),"No Number")),"Head"))</f>
        <v>No Number</v>
      </c>
    </row>
    <row r="128">
      <c r="B128" t="str">
        <f>IF(OR( 'BS-2'!B52=0,'BS-2'!B52=""),"",'BS-2'!B52)</f>
        <v/>
      </c>
      <c r="C128" t="str">
        <f>IF(OR( 'BS-2'!B52=0,'BS-2'!B52=""),"",'BS-2'!C52)</f>
        <v/>
      </c>
      <c r="D128" t="str">
        <f>IF(OR( 'BS-2'!B52=0,'BS-2'!B52=""),"",'BS-2'!D52)</f>
        <v/>
      </c>
      <c r="E128" t="str">
        <f>IF(OR( 'BS-2'!B52=0,'BS-2'!B52=""),"",'BS-2'!E52)</f>
        <v/>
      </c>
      <c r="F128" t="str">
        <f>IF(OR( 'BS-2'!B52=0,'BS-2'!B52=""),"",'BS-2'!F52)</f>
        <v/>
      </c>
      <c r="G128" t="str">
        <f>IF(B128="","No Number",IF(ISNUMBER(VALUE(MID(B128,5,2))),IF(LEN(B128)=3,"Total",IF(OR(LEFT(B128,3)="340",LEFT(B128,3)="350",ISNUMBER(F128)),IF(SUM(D128:F128)=0,0,"Data"),"No Number")),"Head"))</f>
        <v>No Number</v>
      </c>
    </row>
    <row r="129">
      <c r="B129" t="str">
        <f>IF(OR( 'BS-2'!B53=0,'BS-2'!B53=""),"",'BS-2'!B53)</f>
        <v/>
      </c>
      <c r="C129" t="str">
        <f>IF(OR( 'BS-2'!B53=0,'BS-2'!B53=""),"",'BS-2'!C53)</f>
        <v/>
      </c>
      <c r="D129" t="str">
        <f>IF(OR( 'BS-2'!B53=0,'BS-2'!B53=""),"",'BS-2'!D53)</f>
        <v/>
      </c>
      <c r="E129" t="str">
        <f>IF(OR( 'BS-2'!B53=0,'BS-2'!B53=""),"",'BS-2'!E53)</f>
        <v/>
      </c>
      <c r="F129" t="str">
        <f>IF(OR( 'BS-2'!B53=0,'BS-2'!B53=""),"",'BS-2'!F53)</f>
        <v/>
      </c>
      <c r="G129" t="str">
        <f>IF(B129="","No Number",IF(ISNUMBER(VALUE(MID(B129,5,2))),IF(LEN(B129)=3,"Total",IF(OR(LEFT(B129,3)="340",LEFT(B129,3)="350",ISNUMBER(F129)),IF(SUM(D129:F129)=0,0,"Data"),"No Number")),"Head"))</f>
        <v>No Number</v>
      </c>
    </row>
    <row r="130">
      <c r="B130" t="str">
        <f>IF(OR( 'BS-2'!B54=0,'BS-2'!B54=""),"",'BS-2'!B54)</f>
        <v/>
      </c>
      <c r="C130" t="str">
        <f>IF(OR( 'BS-2'!B54=0,'BS-2'!B54=""),"",'BS-2'!C54)</f>
        <v/>
      </c>
      <c r="D130" t="str">
        <f>IF(OR( 'BS-2'!B54=0,'BS-2'!B54=""),"",'BS-2'!D54)</f>
        <v/>
      </c>
      <c r="E130" t="str">
        <f>IF(OR( 'BS-2'!B54=0,'BS-2'!B54=""),"",'BS-2'!E54)</f>
        <v/>
      </c>
      <c r="F130" t="str">
        <f>IF(OR( 'BS-2'!B54=0,'BS-2'!B54=""),"",'BS-2'!F54)</f>
        <v/>
      </c>
      <c r="G130" t="str">
        <f>IF(B130="","No Number",IF(ISNUMBER(VALUE(MID(B130,5,2))),IF(LEN(B130)=3,"Total",IF(OR(LEFT(B130,3)="340",LEFT(B130,3)="350",ISNUMBER(F130)),IF(SUM(D130:F130)=0,0,"Data"),"No Number")),"Head"))</f>
        <v>No Number</v>
      </c>
    </row>
    <row r="131">
      <c r="B131" t="str">
        <f>IF(OR( 'BS-2'!B55=0,'BS-2'!B55=""),"",'BS-2'!B55)</f>
        <v/>
      </c>
      <c r="C131" t="str">
        <f>IF(OR( 'BS-2'!B55=0,'BS-2'!B55=""),"",'BS-2'!C55)</f>
        <v/>
      </c>
      <c r="D131" t="str">
        <f>IF(OR( 'BS-2'!B55=0,'BS-2'!B55=""),"",'BS-2'!D55)</f>
        <v/>
      </c>
      <c r="E131" t="str">
        <f>IF(OR( 'BS-2'!B55=0,'BS-2'!B55=""),"",'BS-2'!E55)</f>
        <v/>
      </c>
      <c r="F131" t="str">
        <f>IF(OR( 'BS-2'!B55=0,'BS-2'!B55=""),"",'BS-2'!F55)</f>
        <v/>
      </c>
      <c r="G131" t="str">
        <f>IF(B131="","No Number",IF(ISNUMBER(VALUE(MID(B131,5,2))),IF(LEN(B131)=3,"Total",IF(OR(LEFT(B131,3)="340",LEFT(B131,3)="350",ISNUMBER(F131)),IF(SUM(D131:F131)=0,0,"Data"),"No Number")),"Head"))</f>
        <v>No Number</v>
      </c>
    </row>
    <row r="132">
      <c r="B132" t="str">
        <f>IF(OR( 'BS-2'!B56=0,'BS-2'!B56=""),"",'BS-2'!B56)</f>
        <v/>
      </c>
      <c r="C132" t="str">
        <f>IF(OR( 'BS-2'!B56=0,'BS-2'!B56=""),"",'BS-2'!C56)</f>
        <v/>
      </c>
      <c r="D132" t="str">
        <f>IF(OR( 'BS-2'!B56=0,'BS-2'!B56=""),"",'BS-2'!D56)</f>
        <v/>
      </c>
      <c r="E132" t="str">
        <f>IF(OR( 'BS-2'!B56=0,'BS-2'!B56=""),"",'BS-2'!E56)</f>
        <v/>
      </c>
      <c r="F132" t="str">
        <f>IF(OR( 'BS-2'!B56=0,'BS-2'!B56=""),"",'BS-2'!F56)</f>
        <v/>
      </c>
      <c r="G132" t="str">
        <f>IF(B132="","No Number",IF(ISNUMBER(VALUE(MID(B132,5,2))),IF(LEN(B132)=3,"Total",IF(OR(LEFT(B132,3)="340",LEFT(B132,3)="350",ISNUMBER(F132)),IF(SUM(D132:F132)=0,0,"Data"),"No Number")),"Head"))</f>
        <v>No Number</v>
      </c>
    </row>
    <row r="133">
      <c r="B133" t="str">
        <f>IF(OR( 'BS-2'!B57=0,'BS-2'!B57=""),"",'BS-2'!B57)</f>
        <v/>
      </c>
      <c r="C133" t="str">
        <f>IF(OR( 'BS-2'!B57=0,'BS-2'!B57=""),"",'BS-2'!C57)</f>
        <v/>
      </c>
      <c r="D133" t="str">
        <f>IF(OR( 'BS-2'!B57=0,'BS-2'!B57=""),"",'BS-2'!D57)</f>
        <v/>
      </c>
      <c r="E133" t="str">
        <f>IF(OR( 'BS-2'!B57=0,'BS-2'!B57=""),"",'BS-2'!E57)</f>
        <v/>
      </c>
      <c r="F133" t="str">
        <f>IF(OR( 'BS-2'!B57=0,'BS-2'!B57=""),"",'BS-2'!F57)</f>
        <v/>
      </c>
      <c r="G133" t="str">
        <f>IF(B133="","No Number",IF(ISNUMBER(VALUE(MID(B133,5,2))),IF(LEN(B133)=3,"Total",IF(OR(LEFT(B133,3)="340",LEFT(B133,3)="350",ISNUMBER(F133)),IF(SUM(D133:F133)=0,0,"Data"),"No Number")),"Head"))</f>
        <v>No Number</v>
      </c>
    </row>
    <row r="134">
      <c r="B134" t="str">
        <f>IF(OR( 'BS-2'!B58=0,'BS-2'!B58=""),"",'BS-2'!B58)</f>
        <v/>
      </c>
      <c r="C134" t="str">
        <f>IF(OR( 'BS-2'!B58=0,'BS-2'!B58=""),"",'BS-2'!C58)</f>
        <v/>
      </c>
      <c r="D134" t="str">
        <f>IF(OR( 'BS-2'!B58=0,'BS-2'!B58=""),"",'BS-2'!D58)</f>
        <v/>
      </c>
      <c r="E134" t="str">
        <f>IF(OR( 'BS-2'!B58=0,'BS-2'!B58=""),"",'BS-2'!E58)</f>
        <v/>
      </c>
      <c r="F134" t="str">
        <f>IF(OR( 'BS-2'!B58=0,'BS-2'!B58=""),"",'BS-2'!F58)</f>
        <v/>
      </c>
      <c r="G134" t="str">
        <f>IF(B134="","No Number",IF(ISNUMBER(VALUE(MID(B134,5,2))),IF(LEN(B134)=3,"Total",IF(OR(LEFT(B134,3)="340",LEFT(B134,3)="350",ISNUMBER(F134)),IF(SUM(D134:F134)=0,0,"Data"),"No Number")),"Head"))</f>
        <v>No Number</v>
      </c>
    </row>
    <row r="135">
      <c r="B135" t="str">
        <f>IF(OR( 'BS-2'!B59=0,'BS-2'!B59=""),"",'BS-2'!B59)</f>
        <v/>
      </c>
      <c r="C135" t="str">
        <f>IF(OR( 'BS-2'!B59=0,'BS-2'!B59=""),"",'BS-2'!C59)</f>
        <v/>
      </c>
      <c r="D135" t="str">
        <f>IF(OR( 'BS-2'!B59=0,'BS-2'!B59=""),"",'BS-2'!D59)</f>
        <v/>
      </c>
      <c r="E135" t="str">
        <f>IF(OR( 'BS-2'!B59=0,'BS-2'!B59=""),"",'BS-2'!E59)</f>
        <v/>
      </c>
      <c r="F135" t="str">
        <f>IF(OR( 'BS-2'!B59=0,'BS-2'!B59=""),"",'BS-2'!F59)</f>
        <v/>
      </c>
      <c r="G135" t="str">
        <f>IF(B135="","No Number",IF(ISNUMBER(VALUE(MID(B135,5,2))),IF(LEN(B135)=3,"Total",IF(OR(LEFT(B135,3)="340",LEFT(B135,3)="350",ISNUMBER(F135)),IF(SUM(D135:F135)=0,0,"Data"),"No Number")),"Head"))</f>
        <v>No Number</v>
      </c>
    </row>
    <row r="136">
      <c r="B136" t="str">
        <f>IF(OR( 'BS-2'!B60=0,'BS-2'!B60=""),"",'BS-2'!B60)</f>
        <v/>
      </c>
      <c r="C136" t="str">
        <f>IF(OR( 'BS-2'!B60=0,'BS-2'!B60=""),"",'BS-2'!C60)</f>
        <v/>
      </c>
      <c r="D136" t="str">
        <f>IF(OR( 'BS-2'!B60=0,'BS-2'!B60=""),"",'BS-2'!D60)</f>
        <v/>
      </c>
      <c r="E136" t="str">
        <f>IF(OR( 'BS-2'!B60=0,'BS-2'!B60=""),"",'BS-2'!E60)</f>
        <v/>
      </c>
      <c r="F136" t="str">
        <f>IF(OR( 'BS-2'!B60=0,'BS-2'!B60=""),"",'BS-2'!F60)</f>
        <v/>
      </c>
      <c r="G136" t="str">
        <f>IF(B136="","No Number",IF(ISNUMBER(VALUE(MID(B136,5,2))),IF(LEN(B136)=3,"Total",IF(OR(LEFT(B136,3)="340",LEFT(B136,3)="350",ISNUMBER(F136)),IF(SUM(D136:F136)=0,0,"Data"),"No Number")),"Head"))</f>
        <v>No Number</v>
      </c>
    </row>
    <row r="137">
      <c r="B137" t="str">
        <f>IF(OR( 'BS-2'!B61=0,'BS-2'!B61=""),"",'BS-2'!B61)</f>
        <v/>
      </c>
      <c r="C137" t="str">
        <f>IF(OR( 'BS-2'!B61=0,'BS-2'!B61=""),"",'BS-2'!C61)</f>
        <v/>
      </c>
      <c r="D137" t="str">
        <f>IF(OR( 'BS-2'!B61=0,'BS-2'!B61=""),"",'BS-2'!D61)</f>
        <v/>
      </c>
      <c r="E137" t="str">
        <f>IF(OR( 'BS-2'!B61=0,'BS-2'!B61=""),"",'BS-2'!E61)</f>
        <v/>
      </c>
      <c r="F137" t="str">
        <f>IF(OR( 'BS-2'!B61=0,'BS-2'!B61=""),"",'BS-2'!F61)</f>
        <v/>
      </c>
      <c r="G137" t="str">
        <f>IF(B137="","No Number",IF(ISNUMBER(VALUE(MID(B137,5,2))),IF(LEN(B137)=3,"Total",IF(OR(LEFT(B137,3)="340",LEFT(B137,3)="350",ISNUMBER(F137)),IF(SUM(D137:F137)=0,0,"Data"),"No Number")),"Head"))</f>
        <v>No Number</v>
      </c>
    </row>
    <row r="138">
      <c r="B138" t="str">
        <f>IF(OR( 'BS-2'!B62=0,'BS-2'!B62=""),"",'BS-2'!B62)</f>
        <v/>
      </c>
      <c r="C138" t="str">
        <f>IF(OR( 'BS-2'!B62=0,'BS-2'!B62=""),"",'BS-2'!C62)</f>
        <v/>
      </c>
      <c r="D138" t="str">
        <f>IF(OR( 'BS-2'!B62=0,'BS-2'!B62=""),"",'BS-2'!D62)</f>
        <v/>
      </c>
      <c r="E138" t="str">
        <f>IF(OR( 'BS-2'!B62=0,'BS-2'!B62=""),"",'BS-2'!E62)</f>
        <v/>
      </c>
      <c r="F138" t="str">
        <f>IF(OR( 'BS-2'!B62=0,'BS-2'!B62=""),"",'BS-2'!F62)</f>
        <v/>
      </c>
      <c r="G138" t="str">
        <f>IF(B138="","No Number",IF(ISNUMBER(VALUE(MID(B138,5,2))),IF(LEN(B138)=3,"Total",IF(OR(LEFT(B138,3)="340",LEFT(B138,3)="350",ISNUMBER(F138)),IF(SUM(D138:F138)=0,0,"Data"),"No Number")),"Head"))</f>
        <v>No Number</v>
      </c>
    </row>
    <row r="139">
      <c r="B139" t="str">
        <f>IF(OR( 'BS-2'!B63=0,'BS-2'!B63=""),"",'BS-2'!B63)</f>
        <v/>
      </c>
      <c r="C139" t="str">
        <f>IF(OR( 'BS-2'!B63=0,'BS-2'!B63=""),"",'BS-2'!C63)</f>
        <v/>
      </c>
      <c r="D139" t="str">
        <f>IF(OR( 'BS-2'!B63=0,'BS-2'!B63=""),"",'BS-2'!D63)</f>
        <v/>
      </c>
      <c r="E139" t="str">
        <f>IF(OR( 'BS-2'!B63=0,'BS-2'!B63=""),"",'BS-2'!E63)</f>
        <v/>
      </c>
      <c r="F139" t="str">
        <f>IF(OR( 'BS-2'!B63=0,'BS-2'!B63=""),"",'BS-2'!F63)</f>
        <v/>
      </c>
      <c r="G139" t="str">
        <f>IF(B139="","No Number",IF(ISNUMBER(VALUE(MID(B139,5,2))),IF(LEN(B139)=3,"Total",IF(OR(LEFT(B139,3)="340",LEFT(B139,3)="350",ISNUMBER(F139)),IF(SUM(D139:F139)=0,0,"Data"),"No Number")),"Head"))</f>
        <v>No Number</v>
      </c>
    </row>
    <row r="140">
      <c r="B140" t="str">
        <f>IF(OR( 'BS-2'!B64=0,'BS-2'!B64=""),"",'BS-2'!B64)</f>
        <v/>
      </c>
      <c r="C140" t="str">
        <f>IF(OR( 'BS-2'!B64=0,'BS-2'!B64=""),"",'BS-2'!C64)</f>
        <v/>
      </c>
      <c r="D140" t="str">
        <f>IF(OR( 'BS-2'!B64=0,'BS-2'!B64=""),"",'BS-2'!D64)</f>
        <v/>
      </c>
      <c r="E140" t="str">
        <f>IF(OR( 'BS-2'!B64=0,'BS-2'!B64=""),"",'BS-2'!E64)</f>
        <v/>
      </c>
      <c r="F140" t="str">
        <f>IF(OR( 'BS-2'!B64=0,'BS-2'!B64=""),"",'BS-2'!F64)</f>
        <v/>
      </c>
      <c r="G140" t="str">
        <f>IF(B140="","No Number",IF(ISNUMBER(VALUE(MID(B140,5,2))),IF(LEN(B140)=3,"Total",IF(OR(LEFT(B140,3)="340",LEFT(B140,3)="350",ISNUMBER(F140)),IF(SUM(D140:F140)=0,0,"Data"),"No Number")),"Head"))</f>
        <v>No Number</v>
      </c>
    </row>
    <row r="141">
      <c r="B141" t="str">
        <f>IF(OR( 'BS-2'!B65=0,'BS-2'!B65=""),"",'BS-2'!B65)</f>
        <v/>
      </c>
      <c r="C141" t="str">
        <f>IF(OR( 'BS-2'!B65=0,'BS-2'!B65=""),"",'BS-2'!C65)</f>
        <v/>
      </c>
      <c r="D141" t="str">
        <f>IF(OR( 'BS-2'!B65=0,'BS-2'!B65=""),"",'BS-2'!D65)</f>
        <v/>
      </c>
      <c r="E141" t="str">
        <f>IF(OR( 'BS-2'!B65=0,'BS-2'!B65=""),"",'BS-2'!E65)</f>
        <v/>
      </c>
      <c r="F141" t="str">
        <f>IF(OR( 'BS-2'!B65=0,'BS-2'!B65=""),"",'BS-2'!F65)</f>
        <v/>
      </c>
      <c r="G141" t="str">
        <f>IF(B141="","No Number",IF(ISNUMBER(VALUE(MID(B141,5,2))),IF(LEN(B141)=3,"Total",IF(OR(LEFT(B141,3)="340",LEFT(B141,3)="350",ISNUMBER(F141)),IF(SUM(D141:F141)=0,0,"Data"),"No Number")),"Head"))</f>
        <v>No Number</v>
      </c>
    </row>
    <row r="142">
      <c r="B142" t="str">
        <f>IF(OR( 'BS-2'!B66=0,'BS-2'!B66=""),"",'BS-2'!B66)</f>
        <v/>
      </c>
      <c r="C142" t="str">
        <f>IF(OR( 'BS-2'!B66=0,'BS-2'!B66=""),"",'BS-2'!C66)</f>
        <v/>
      </c>
      <c r="D142" t="str">
        <f>IF(OR( 'BS-2'!B66=0,'BS-2'!B66=""),"",'BS-2'!D66)</f>
        <v/>
      </c>
      <c r="E142" t="str">
        <f>IF(OR( 'BS-2'!B66=0,'BS-2'!B66=""),"",'BS-2'!E66)</f>
        <v/>
      </c>
      <c r="F142" t="str">
        <f>IF(OR( 'BS-2'!B66=0,'BS-2'!B66=""),"",'BS-2'!F66)</f>
        <v/>
      </c>
      <c r="G142" t="str">
        <f>IF(B142="","No Number",IF(ISNUMBER(VALUE(MID(B142,5,2))),IF(LEN(B142)=3,"Total",IF(OR(LEFT(B142,3)="340",LEFT(B142,3)="350",ISNUMBER(F142)),IF(SUM(D142:F142)=0,0,"Data"),"No Number")),"Head"))</f>
        <v>No Number</v>
      </c>
    </row>
    <row r="143">
      <c r="B143" t="str">
        <f>IF(OR( 'BS-2'!B67=0,'BS-2'!B67=""),"",'BS-2'!B67)</f>
        <v/>
      </c>
      <c r="C143" t="str">
        <f>IF(OR( 'BS-2'!B67=0,'BS-2'!B67=""),"",'BS-2'!C67)</f>
        <v/>
      </c>
      <c r="D143" t="str">
        <f>IF(OR( 'BS-2'!B67=0,'BS-2'!B67=""),"",'BS-2'!D67)</f>
        <v/>
      </c>
      <c r="E143" t="str">
        <f>IF(OR( 'BS-2'!B67=0,'BS-2'!B67=""),"",'BS-2'!E67)</f>
        <v/>
      </c>
      <c r="F143" t="str">
        <f>IF(OR( 'BS-2'!B67=0,'BS-2'!B67=""),"",'BS-2'!F67)</f>
        <v/>
      </c>
      <c r="G143" t="str">
        <f>IF(B143="","No Number",IF(ISNUMBER(VALUE(MID(B143,5,2))),IF(LEN(B143)=3,"Total",IF(OR(LEFT(B143,3)="340",LEFT(B143,3)="350",ISNUMBER(F143)),IF(SUM(D143:F143)=0,0,"Data"),"No Number")),"Head"))</f>
        <v>No Number</v>
      </c>
    </row>
    <row r="144">
      <c r="B144" t="str">
        <f>IF(OR( 'BS-2'!B68=0,'BS-2'!B68=""),"",'BS-2'!B68)</f>
        <v/>
      </c>
      <c r="C144" t="str">
        <f>IF(OR( 'BS-2'!B68=0,'BS-2'!B68=""),"",'BS-2'!C68)</f>
        <v/>
      </c>
      <c r="D144" t="str">
        <f>IF(OR( 'BS-2'!B68=0,'BS-2'!B68=""),"",'BS-2'!D68)</f>
        <v/>
      </c>
      <c r="E144" t="str">
        <f>IF(OR( 'BS-2'!B68=0,'BS-2'!B68=""),"",'BS-2'!E68)</f>
        <v/>
      </c>
      <c r="F144" t="str">
        <f>IF(OR( 'BS-2'!B68=0,'BS-2'!B68=""),"",'BS-2'!F68)</f>
        <v/>
      </c>
      <c r="G144" t="str">
        <f>IF(B144="","No Number",IF(ISNUMBER(VALUE(MID(B144,5,2))),IF(LEN(B144)=3,"Total",IF(OR(LEFT(B144,3)="340",LEFT(B144,3)="350",ISNUMBER(F144)),IF(SUM(D144:F144)=0,0,"Data"),"No Number")),"Head"))</f>
        <v>No Number</v>
      </c>
    </row>
    <row r="145">
      <c r="B145" t="str">
        <f>IF(OR( 'BS-2'!B69=0,'BS-2'!B69=""),"",'BS-2'!B69)</f>
        <v/>
      </c>
      <c r="C145" t="str">
        <f>IF(OR( 'BS-2'!B69=0,'BS-2'!B69=""),"",'BS-2'!C69)</f>
        <v/>
      </c>
      <c r="D145" t="str">
        <f>IF(OR( 'BS-2'!B69=0,'BS-2'!B69=""),"",'BS-2'!D69)</f>
        <v/>
      </c>
      <c r="E145" t="str">
        <f>IF(OR( 'BS-2'!B69=0,'BS-2'!B69=""),"",'BS-2'!E69)</f>
        <v/>
      </c>
      <c r="F145" t="str">
        <f>IF(OR( 'BS-2'!B69=0,'BS-2'!B69=""),"",'BS-2'!F69)</f>
        <v/>
      </c>
      <c r="G145" t="str">
        <f>IF(B145="","No Number",IF(ISNUMBER(VALUE(MID(B145,5,2))),IF(LEN(B145)=3,"Total",IF(OR(LEFT(B145,3)="340",LEFT(B145,3)="350",ISNUMBER(F145)),IF(SUM(D145:F145)=0,0,"Data"),"No Number")),"Head"))</f>
        <v>No Number</v>
      </c>
    </row>
    <row r="146">
      <c r="B146" t="str">
        <f>IF(OR( 'BS-2'!B70=0,'BS-2'!B70=""),"",'BS-2'!B70)</f>
        <v/>
      </c>
      <c r="C146" t="str">
        <f>IF(OR( 'BS-2'!B70=0,'BS-2'!B70=""),"",'BS-2'!C70)</f>
        <v/>
      </c>
      <c r="D146" t="str">
        <f>IF(OR( 'BS-2'!B70=0,'BS-2'!B70=""),"",'BS-2'!D70)</f>
        <v/>
      </c>
      <c r="E146" t="str">
        <f>IF(OR( 'BS-2'!B70=0,'BS-2'!B70=""),"",'BS-2'!E70)</f>
        <v/>
      </c>
      <c r="F146" t="str">
        <f>IF(OR( 'BS-2'!B70=0,'BS-2'!B70=""),"",'BS-2'!F70)</f>
        <v/>
      </c>
      <c r="G146" t="str">
        <f>IF(B146="","No Number",IF(ISNUMBER(VALUE(MID(B146,5,2))),IF(LEN(B146)=3,"Total",IF(OR(LEFT(B146,3)="340",LEFT(B146,3)="350",ISNUMBER(F146)),IF(SUM(D146:F146)=0,0,"Data"),"No Number")),"Head"))</f>
        <v>No Number</v>
      </c>
    </row>
    <row r="147">
      <c r="B147" t="str">
        <f>IF(OR( 'BS-2'!B71=0,'BS-2'!B71=""),"",'BS-2'!B71)</f>
        <v/>
      </c>
      <c r="C147" t="str">
        <f>IF(OR( 'BS-2'!B71=0,'BS-2'!B71=""),"",'BS-2'!C71)</f>
        <v/>
      </c>
      <c r="D147" t="str">
        <f>IF(OR( 'BS-2'!B71=0,'BS-2'!B71=""),"",'BS-2'!D71)</f>
        <v/>
      </c>
      <c r="E147" t="str">
        <f>IF(OR( 'BS-2'!B71=0,'BS-2'!B71=""),"",'BS-2'!E71)</f>
        <v/>
      </c>
      <c r="F147" t="str">
        <f>IF(OR( 'BS-2'!B71=0,'BS-2'!B71=""),"",'BS-2'!F71)</f>
        <v/>
      </c>
      <c r="G147" t="str">
        <f>IF(B147="","No Number",IF(ISNUMBER(VALUE(MID(B147,5,2))),IF(LEN(B147)=3,"Total",IF(OR(LEFT(B147,3)="340",LEFT(B147,3)="350",ISNUMBER(F147)),IF(SUM(D147:F147)=0,0,"Data"),"No Number")),"Head"))</f>
        <v>No Number</v>
      </c>
    </row>
    <row r="148">
      <c r="B148" t="str">
        <f>IF(OR( 'BS-2'!B72=0,'BS-2'!B72=""),"",'BS-2'!B72)</f>
        <v/>
      </c>
      <c r="C148" t="str">
        <f>IF(OR( 'BS-2'!B72=0,'BS-2'!B72=""),"",'BS-2'!C72)</f>
        <v/>
      </c>
      <c r="D148" t="str">
        <f>IF(OR( 'BS-2'!B72=0,'BS-2'!B72=""),"",'BS-2'!D72)</f>
        <v/>
      </c>
      <c r="E148" t="str">
        <f>IF(OR( 'BS-2'!B72=0,'BS-2'!B72=""),"",'BS-2'!E72)</f>
        <v/>
      </c>
      <c r="F148" t="str">
        <f>IF(OR( 'BS-2'!B72=0,'BS-2'!B72=""),"",'BS-2'!F72)</f>
        <v/>
      </c>
      <c r="G148" t="str">
        <f>IF(B148="","No Number",IF(ISNUMBER(VALUE(MID(B148,5,2))),IF(LEN(B148)=3,"Total",IF(OR(LEFT(B148,3)="340",LEFT(B148,3)="350",ISNUMBER(F148)),IF(SUM(D148:F148)=0,0,"Data"),"No Number")),"Head"))</f>
        <v>No Number</v>
      </c>
    </row>
    <row r="149">
      <c r="B149" t="str">
        <f>IF(OR( 'BS-2'!B73=0,'BS-2'!B73=""),"",'BS-2'!B73)</f>
        <v/>
      </c>
      <c r="C149" t="str">
        <f>IF(OR( 'BS-2'!B73=0,'BS-2'!B73=""),"",'BS-2'!C73)</f>
        <v/>
      </c>
      <c r="D149" t="str">
        <f>IF(OR( 'BS-2'!B73=0,'BS-2'!B73=""),"",'BS-2'!D73)</f>
        <v/>
      </c>
      <c r="E149" t="str">
        <f>IF(OR( 'BS-2'!B73=0,'BS-2'!B73=""),"",'BS-2'!E73)</f>
        <v/>
      </c>
      <c r="F149" t="str">
        <f>IF(OR( 'BS-2'!B73=0,'BS-2'!B73=""),"",'BS-2'!F73)</f>
        <v/>
      </c>
      <c r="G149" t="str">
        <f>IF(B149="","No Number",IF(ISNUMBER(VALUE(MID(B149,5,2))),IF(LEN(B149)=3,"Total",IF(OR(LEFT(B149,3)="340",LEFT(B149,3)="350",ISNUMBER(F149)),IF(SUM(D149:F149)=0,0,"Data"),"No Number")),"Head"))</f>
        <v>No Number</v>
      </c>
    </row>
    <row r="150">
      <c r="B150" t="str">
        <f>IF(OR( 'BS-2'!B74=0,'BS-2'!B74=""),"",'BS-2'!B74)</f>
        <v/>
      </c>
      <c r="C150" t="str">
        <f>IF(OR( 'BS-2'!B74=0,'BS-2'!B74=""),"",'BS-2'!C74)</f>
        <v/>
      </c>
      <c r="D150" t="str">
        <f>IF(OR( 'BS-2'!B74=0,'BS-2'!B74=""),"",'BS-2'!D74)</f>
        <v/>
      </c>
      <c r="E150" t="str">
        <f>IF(OR( 'BS-2'!B74=0,'BS-2'!B74=""),"",'BS-2'!E74)</f>
        <v/>
      </c>
      <c r="F150" t="str">
        <f>IF(OR( 'BS-2'!B74=0,'BS-2'!B74=""),"",'BS-2'!F74)</f>
        <v/>
      </c>
      <c r="G150" t="str">
        <f>IF(B150="","No Number",IF(ISNUMBER(VALUE(MID(B150,5,2))),IF(LEN(B150)=3,"Total",IF(OR(LEFT(B150,3)="340",LEFT(B150,3)="350",ISNUMBER(F150)),IF(SUM(D150:F150)=0,0,"Data"),"No Number")),"Head"))</f>
        <v>No Number</v>
      </c>
    </row>
    <row r="151">
      <c r="B151" t="str">
        <f>IF(OR( 'BS-2'!B75=0,'BS-2'!B75=""),"",'BS-2'!B75)</f>
        <v/>
      </c>
      <c r="C151" t="str">
        <f>IF(OR( 'BS-2'!B75=0,'BS-2'!B75=""),"",'BS-2'!C75)</f>
        <v/>
      </c>
      <c r="D151" t="str">
        <f>IF(OR( 'BS-2'!B75=0,'BS-2'!B75=""),"",'BS-2'!D75)</f>
        <v/>
      </c>
      <c r="E151" t="str">
        <f>IF(OR( 'BS-2'!B75=0,'BS-2'!B75=""),"",'BS-2'!E75)</f>
        <v/>
      </c>
      <c r="F151" t="str">
        <f>IF(OR( 'BS-2'!B75=0,'BS-2'!B75=""),"",'BS-2'!F75)</f>
        <v/>
      </c>
      <c r="G151" t="str">
        <f>IF(B151="","No Number",IF(ISNUMBER(VALUE(MID(B151,5,2))),IF(LEN(B151)=3,"Total",IF(OR(LEFT(B151,3)="340",LEFT(B151,3)="350",ISNUMBER(F151)),IF(SUM(D151:F151)=0,0,"Data"),"No Number")),"Head"))</f>
        <v>No Number</v>
      </c>
    </row>
    <row r="152">
      <c r="B152" t="str">
        <f>IF(OR( 'BS-2'!B76=0,'BS-2'!B76=""),"",'BS-2'!B76)</f>
        <v/>
      </c>
      <c r="C152" t="str">
        <f>IF(OR( 'BS-2'!B76=0,'BS-2'!B76=""),"",'BS-2'!C76)</f>
        <v/>
      </c>
      <c r="D152" t="str">
        <f>IF(OR( 'BS-2'!B76=0,'BS-2'!B76=""),"",'BS-2'!D76)</f>
        <v/>
      </c>
      <c r="E152" t="str">
        <f>IF(OR( 'BS-2'!B76=0,'BS-2'!B76=""),"",'BS-2'!E76)</f>
        <v/>
      </c>
      <c r="F152" t="str">
        <f>IF(OR( 'BS-2'!B76=0,'BS-2'!B76=""),"",'BS-2'!F76)</f>
        <v/>
      </c>
      <c r="G152" t="str">
        <f>IF(B152="","No Number",IF(ISNUMBER(VALUE(MID(B152,5,2))),IF(LEN(B152)=3,"Total",IF(OR(LEFT(B152,3)="340",LEFT(B152,3)="350",ISNUMBER(F152)),IF(SUM(D152:F152)=0,0,"Data"),"No Number")),"Head"))</f>
        <v>No Number</v>
      </c>
    </row>
    <row r="153">
      <c r="B153" t="str">
        <f>IF(OR( 'BS-2'!B77=0,'BS-2'!B77=""),"",'BS-2'!B77)</f>
        <v/>
      </c>
      <c r="C153" t="str">
        <f>IF(OR( 'BS-2'!B77=0,'BS-2'!B77=""),"",'BS-2'!C77)</f>
        <v/>
      </c>
      <c r="D153" t="str">
        <f>IF(OR( 'BS-2'!B77=0,'BS-2'!B77=""),"",'BS-2'!D77)</f>
        <v/>
      </c>
      <c r="E153" t="str">
        <f>IF(OR( 'BS-2'!B77=0,'BS-2'!B77=""),"",'BS-2'!E77)</f>
        <v/>
      </c>
      <c r="F153" t="str">
        <f>IF(OR( 'BS-2'!B77=0,'BS-2'!B77=""),"",'BS-2'!F77)</f>
        <v/>
      </c>
      <c r="G153" t="str">
        <f>IF(B153="","No Number",IF(ISNUMBER(VALUE(MID(B153,5,2))),IF(LEN(B153)=3,"Total",IF(OR(LEFT(B153,3)="340",LEFT(B153,3)="350",ISNUMBER(F153)),IF(SUM(D153:F153)=0,0,"Data"),"No Number")),"Head"))</f>
        <v>No Number</v>
      </c>
    </row>
    <row r="154">
      <c r="B154" t="str">
        <f>IF(OR( 'BS-2'!B78=0,'BS-2'!B78=""),"",'BS-2'!B78)</f>
        <v/>
      </c>
      <c r="C154" t="str">
        <f>IF(OR( 'BS-2'!B78=0,'BS-2'!B78=""),"",'BS-2'!C78)</f>
        <v/>
      </c>
      <c r="D154" t="str">
        <f>IF(OR( 'BS-2'!B78=0,'BS-2'!B78=""),"",'BS-2'!D78)</f>
        <v/>
      </c>
      <c r="E154" t="str">
        <f>IF(OR( 'BS-2'!B78=0,'BS-2'!B78=""),"",'BS-2'!E78)</f>
        <v/>
      </c>
      <c r="F154" t="str">
        <f>IF(OR( 'BS-2'!B78=0,'BS-2'!B78=""),"",'BS-2'!F78)</f>
        <v/>
      </c>
      <c r="G154" t="str">
        <f>IF(B154="","No Number",IF(ISNUMBER(VALUE(MID(B154,5,2))),IF(LEN(B154)=3,"Total",IF(OR(LEFT(B154,3)="340",LEFT(B154,3)="350",ISNUMBER(F154)),IF(SUM(D154:F154)=0,0,"Data"),"No Number")),"Head"))</f>
        <v>No Number</v>
      </c>
    </row>
    <row r="155">
      <c r="B155" t="str">
        <f>IF(OR( 'BS-2'!B79=0,'BS-2'!B79=""),"",'BS-2'!B79)</f>
        <v/>
      </c>
      <c r="C155" t="str">
        <f>IF(OR( 'BS-2'!B79=0,'BS-2'!B79=""),"",'BS-2'!C79)</f>
        <v/>
      </c>
      <c r="D155" t="str">
        <f>IF(OR( 'BS-2'!B79=0,'BS-2'!B79=""),"",'BS-2'!D79)</f>
        <v/>
      </c>
      <c r="E155" t="str">
        <f>IF(OR( 'BS-2'!B79=0,'BS-2'!B79=""),"",'BS-2'!E79)</f>
        <v/>
      </c>
      <c r="F155" t="str">
        <f>IF(OR( 'BS-2'!B79=0,'BS-2'!B79=""),"",'BS-2'!F79)</f>
        <v/>
      </c>
      <c r="G155" t="str">
        <f>IF(B155="","No Number",IF(ISNUMBER(VALUE(MID(B155,5,2))),IF(LEN(B155)=3,"Total",IF(OR(LEFT(B155,3)="340",LEFT(B155,3)="350",ISNUMBER(F155)),IF(SUM(D155:F155)=0,0,"Data"),"No Number")),"Head"))</f>
        <v>No Number</v>
      </c>
    </row>
    <row r="156">
      <c r="B156" t="str">
        <f>IF(OR( 'BS-2'!B80=0,'BS-2'!B80=""),"",'BS-2'!B80)</f>
        <v/>
      </c>
      <c r="C156" t="str">
        <f>IF(OR( 'BS-2'!B80=0,'BS-2'!B80=""),"",'BS-2'!C80)</f>
        <v/>
      </c>
      <c r="D156" t="str">
        <f>IF(OR( 'BS-2'!B80=0,'BS-2'!B80=""),"",'BS-2'!D80)</f>
        <v/>
      </c>
      <c r="E156" t="str">
        <f>IF(OR( 'BS-2'!B80=0,'BS-2'!B80=""),"",'BS-2'!E80)</f>
        <v/>
      </c>
      <c r="F156" t="str">
        <f>IF(OR( 'BS-2'!B80=0,'BS-2'!B80=""),"",'BS-2'!F80)</f>
        <v/>
      </c>
      <c r="G156" t="str">
        <f>IF(B156="","No Number",IF(ISNUMBER(VALUE(MID(B156,5,2))),IF(LEN(B156)=3,"Total",IF(OR(LEFT(B156,3)="340",LEFT(B156,3)="350",ISNUMBER(F156)),IF(SUM(D156:F156)=0,0,"Data"),"No Number")),"Head"))</f>
        <v>No Number</v>
      </c>
    </row>
    <row r="157">
      <c r="B157" t="str">
        <f>IF(OR( 'BS-2'!B81=0,'BS-2'!B81=""),"",'BS-2'!B81)</f>
        <v/>
      </c>
      <c r="C157" t="str">
        <f>IF(OR( 'BS-2'!B81=0,'BS-2'!B81=""),"",'BS-2'!C81)</f>
        <v/>
      </c>
      <c r="D157" t="str">
        <f>IF(OR( 'BS-2'!B81=0,'BS-2'!B81=""),"",'BS-2'!D81)</f>
        <v/>
      </c>
      <c r="E157" t="str">
        <f>IF(OR( 'BS-2'!B81=0,'BS-2'!B81=""),"",'BS-2'!E81)</f>
        <v/>
      </c>
      <c r="F157" t="str">
        <f>IF(OR( 'BS-2'!B81=0,'BS-2'!B81=""),"",'BS-2'!F81)</f>
        <v/>
      </c>
      <c r="G157" t="str">
        <f>IF(B157="","No Number",IF(ISNUMBER(VALUE(MID(B157,5,2))),IF(LEN(B157)=3,"Total",IF(OR(LEFT(B157,3)="340",LEFT(B157,3)="350",ISNUMBER(F157)),IF(SUM(D157:F157)=0,0,"Data"),"No Number")),"Head"))</f>
        <v>No Number</v>
      </c>
    </row>
    <row r="158">
      <c r="B158" t="str">
        <f>IF(OR( 'BS-2'!B82=0,'BS-2'!B82=""),"",'BS-2'!B82)</f>
        <v/>
      </c>
      <c r="C158" t="str">
        <f>IF(OR( 'BS-2'!B82=0,'BS-2'!B82=""),"",'BS-2'!C82)</f>
        <v/>
      </c>
      <c r="D158" t="str">
        <f>IF(OR( 'BS-2'!B82=0,'BS-2'!B82=""),"",'BS-2'!D82)</f>
        <v/>
      </c>
      <c r="E158" t="str">
        <f>IF(OR( 'BS-2'!B82=0,'BS-2'!B82=""),"",'BS-2'!E82)</f>
        <v/>
      </c>
      <c r="F158" t="str">
        <f>IF(OR( 'BS-2'!B82=0,'BS-2'!B82=""),"",'BS-2'!F82)</f>
        <v/>
      </c>
      <c r="G158" t="str">
        <f>IF(B158="","No Number",IF(ISNUMBER(VALUE(MID(B158,5,2))),IF(LEN(B158)=3,"Total",IF(OR(LEFT(B158,3)="340",LEFT(B158,3)="350",ISNUMBER(F158)),IF(SUM(D158:F158)=0,0,"Data"),"No Number")),"Head"))</f>
        <v>No Number</v>
      </c>
    </row>
    <row r="159">
      <c r="B159">
        <f>IF(OR( 'BS-2'!B83=0,'BS-2'!B83=""),"",'BS-2'!B83)</f>
        <v>140</v>
      </c>
      <c r="C159" t="str">
        <f>IF(OR( 'BS-2'!B83=0,'BS-2'!B83=""),"",'BS-2'!C83)</f>
        <v>Total  Fees &amp; User Charges</v>
      </c>
      <c r="D159">
        <f>SUBTOTAL(9,D107:D158)</f>
        <v>5181235</v>
      </c>
      <c r="E159">
        <f>SUBTOTAL(9,E107:E158)</f>
        <v>4607500</v>
      </c>
      <c r="F159">
        <f>SUBTOTAL(9,F107:F158)</f>
        <v>4988000</v>
      </c>
      <c r="G159" t="str">
        <f>IF(B159="","No Number",IF(ISNUMBER(VALUE(MID(B159,5,2))),IF(LEN(B159)=3,"Total",IF(OR(LEFT(B159,3)="340",LEFT(B159,3)="350",ISNUMBER(F159)),IF(SUM(D159:F159)=0,0,"Data"),"No Number")),"Head"))</f>
        <v>Head</v>
      </c>
    </row>
    <row r="160" xml:space="preserve">
      <c r="B160" t="str">
        <v>BS-2 PARTICULARS</v>
      </c>
      <c r="D160" t="str">
        <f>D32</f>
        <v>Actuals for the year 2023-2024(യഥാര്‍ത്ഥ കണക്ക് 2023-2024)</v>
      </c>
      <c r="E160" t="str">
        <f>E32</f>
        <v>Budget  for the  year (including all revisions) 2024-2025  (പരിഷ്കരിച്ച ബജറ്റ്  2024-2025)</v>
      </c>
      <c r="F160" t="str" xml:space="preserve">
        <f>F32</f>
        <v xml:space="preserve">Budget for the Year2025-2026
 (ബജറ്റ്-2025-2026)</v>
      </c>
      <c r="G160" t="str">
        <f>IF(B160="","No Number",IF(ISNUMBER(VALUE(MID(B160,5,2))),IF(LEN(B160)=3,"Total",IF(OR(LEFT(B160,3)="340",LEFT(B160,3)="350",ISNUMBER(F160)),IF(SUM(D160:F160)=0,0,"Data"),"No Number")),"Head"))</f>
        <v>Head</v>
      </c>
    </row>
    <row r="161">
      <c r="B161" t="str">
        <f>'BS-2'!B84</f>
        <v>150 - Sale &amp; Hire Charges</v>
      </c>
      <c r="G161" t="str">
        <f>IF(B161="","No Number",IF(ISNUMBER(VALUE(MID(B161,5,2))),IF(LEN(B161)=3,"Total",IF(OR(LEFT(B161,3)="340",LEFT(B161,3)="350",ISNUMBER(F161)),IF(SUM(D161:F161)=0,0,"Data"),"No Number")),"Head"))</f>
        <v>Head</v>
      </c>
    </row>
    <row r="162">
      <c r="B162">
        <f>IF(OR( 'BS-2'!B85=0,'BS-2'!B85=""),"",'BS-2'!B85)</f>
        <v>1501001</v>
      </c>
      <c r="C162" t="str">
        <f>IF(OR( 'BS-2'!B85=0,'BS-2'!B85=""),"",'BS-2'!C85)</f>
        <v>Sale of Products-ഉല്‍പ്പന്നങ്ങളുടെ വില</v>
      </c>
      <c r="D162">
        <f>IF(OR( 'BS-2'!B85=0,'BS-2'!B85=""),"",'BS-2'!D85)</f>
        <v>37860</v>
      </c>
      <c r="E162">
        <f>IF(OR( 'BS-2'!B85=0,'BS-2'!B85=""),"",'BS-2'!E85)</f>
        <v>40000</v>
      </c>
      <c r="F162">
        <f>IF(OR( 'BS-2'!B85=0,'BS-2'!B85=""),"",'BS-2'!F85)</f>
        <v>45000</v>
      </c>
      <c r="G162" t="str">
        <f>IF(B162="","No Number",IF(ISNUMBER(VALUE(MID(B162,5,2))),IF(LEN(B162)=3,"Total",IF(OR(LEFT(B162,3)="340",LEFT(B162,3)="350",ISNUMBER(F162)),IF(SUM(D162:F162)=0,0,"Data"),"No Number")),"Head"))</f>
        <v>Data</v>
      </c>
    </row>
    <row r="163">
      <c r="B163">
        <f>IF(OR( 'BS-2'!B86=0,'BS-2'!B86=""),"",'BS-2'!B86)</f>
        <v>1501101</v>
      </c>
      <c r="C163" t="str">
        <f>IF(OR( 'BS-2'!B86=0,'BS-2'!B86=""),"",'BS-2'!C86)</f>
        <v>Sale of Forms-ഫാറം വില</v>
      </c>
      <c r="D163">
        <f>IF(OR( 'BS-2'!B86=0,'BS-2'!B86=""),"",'BS-2'!D86)</f>
        <v>6900</v>
      </c>
      <c r="E163">
        <f>IF(OR( 'BS-2'!B86=0,'BS-2'!B86=""),"",'BS-2'!E86)</f>
        <v>570000</v>
      </c>
      <c r="F163">
        <f>IF(OR( 'BS-2'!B86=0,'BS-2'!B86=""),"",'BS-2'!F86)</f>
        <v>25000</v>
      </c>
      <c r="G163" t="str">
        <f>IF(B163="","No Number",IF(ISNUMBER(VALUE(MID(B163,5,2))),IF(LEN(B163)=3,"Total",IF(OR(LEFT(B163,3)="340",LEFT(B163,3)="350",ISNUMBER(F163)),IF(SUM(D163:F163)=0,0,"Data"),"No Number")),"Head"))</f>
        <v>Data</v>
      </c>
    </row>
    <row r="164">
      <c r="B164">
        <f>IF(OR( 'BS-2'!B87=0,'BS-2'!B87=""),"",'BS-2'!B87)</f>
        <v>1501201</v>
      </c>
      <c r="C164" t="str">
        <f>IF(OR( 'BS-2'!B87=0,'BS-2'!B87=""),"",'BS-2'!C87)</f>
        <v>Sale of stores &amp; Scrap-ഉപയോഗശൂന്യമായ വസ്തുക്കളുടെ വില്‍പ്പന</v>
      </c>
      <c r="D164">
        <f>IF(OR( 'BS-2'!B87=0,'BS-2'!B87=""),"",'BS-2'!D87)</f>
        <v>2500</v>
      </c>
      <c r="E164">
        <f>IF(OR( 'BS-2'!B87=0,'BS-2'!B87=""),"",'BS-2'!E87)</f>
        <v>5000</v>
      </c>
      <c r="F164">
        <f>IF(OR( 'BS-2'!B87=0,'BS-2'!B87=""),"",'BS-2'!F87)</f>
        <v>10000</v>
      </c>
      <c r="G164" t="str">
        <f>IF(B164="","No Number",IF(ISNUMBER(VALUE(MID(B164,5,2))),IF(LEN(B164)=3,"Total",IF(OR(LEFT(B164,3)="340",LEFT(B164,3)="350",ISNUMBER(F164)),IF(SUM(D164:F164)=0,0,"Data"),"No Number")),"Head"))</f>
        <v>Data</v>
      </c>
    </row>
    <row r="165">
      <c r="B165">
        <f>IF(OR( 'BS-2'!B88=0,'BS-2'!B88=""),"",'BS-2'!B88)</f>
        <v>1503001</v>
      </c>
      <c r="C165" t="str">
        <f>IF(OR( 'BS-2'!B88=0,'BS-2'!B88=""),"",'BS-2'!C88)</f>
        <v>Miscellaneous Sales--മറ്റ് വസ്തുക്കളുടെ വില്‍പ്പന</v>
      </c>
      <c r="D165">
        <f>IF(OR( 'BS-2'!B88=0,'BS-2'!B88=""),"",'BS-2'!D88)</f>
        <v>0</v>
      </c>
      <c r="E165">
        <f>IF(OR( 'BS-2'!B88=0,'BS-2'!B88=""),"",'BS-2'!E88)</f>
        <v>0</v>
      </c>
      <c r="F165">
        <f>IF(OR( 'BS-2'!B88=0,'BS-2'!B88=""),"",'BS-2'!F88)</f>
        <v>0</v>
      </c>
      <c r="G165">
        <f>IF(B165="","No Number",IF(ISNUMBER(VALUE(MID(B165,5,2))),IF(LEN(B165)=3,"Total",IF(OR(LEFT(B165,3)="340",LEFT(B165,3)="350",ISNUMBER(F165)),IF(SUM(D165:F165)=0,0,"Data"),"No Number")),"Head"))</f>
        <v>0</v>
      </c>
    </row>
    <row r="166">
      <c r="B166">
        <f>IF(OR( 'BS-2'!B89=0,'BS-2'!B89=""),"",'BS-2'!B89)</f>
        <v>1504001</v>
      </c>
      <c r="C166" t="str">
        <f>IF(OR( 'BS-2'!B89=0,'BS-2'!B89=""),"",'BS-2'!C89)</f>
        <v>Hire Charges of Vehicles-വാഹന വാടക</v>
      </c>
      <c r="D166">
        <f>IF(OR( 'BS-2'!B89=0,'BS-2'!B89=""),"",'BS-2'!D89)</f>
        <v>0</v>
      </c>
      <c r="E166">
        <f>IF(OR( 'BS-2'!B89=0,'BS-2'!B89=""),"",'BS-2'!E89)</f>
        <v>0</v>
      </c>
      <c r="F166">
        <f>IF(OR( 'BS-2'!B89=0,'BS-2'!B89=""),"",'BS-2'!F89)</f>
        <v>0</v>
      </c>
      <c r="G166">
        <f>IF(B166="","No Number",IF(ISNUMBER(VALUE(MID(B166,5,2))),IF(LEN(B166)=3,"Total",IF(OR(LEFT(B166,3)="340",LEFT(B166,3)="350",ISNUMBER(F166)),IF(SUM(D166:F166)=0,0,"Data"),"No Number")),"Head"))</f>
        <v>0</v>
      </c>
    </row>
    <row r="167">
      <c r="B167">
        <f>IF(OR( 'BS-2'!B90=0,'BS-2'!B90=""),"",'BS-2'!B90)</f>
        <v>1504101</v>
      </c>
      <c r="C167" t="str">
        <f>IF(OR( 'BS-2'!B90=0,'BS-2'!B90=""),"",'BS-2'!C90)</f>
        <v>Hire Charges of Tools, Machinery and Equipment-ഉപകരണങ്ങളുടെ വാടക</v>
      </c>
      <c r="D167">
        <f>IF(OR( 'BS-2'!B90=0,'BS-2'!B90=""),"",'BS-2'!D90)</f>
        <v>0</v>
      </c>
      <c r="E167">
        <f>IF(OR( 'BS-2'!B90=0,'BS-2'!B90=""),"",'BS-2'!E90)</f>
        <v>0</v>
      </c>
      <c r="F167">
        <f>IF(OR( 'BS-2'!B90=0,'BS-2'!B90=""),"",'BS-2'!F90)</f>
        <v>0</v>
      </c>
      <c r="G167">
        <f>IF(B167="","No Number",IF(ISNUMBER(VALUE(MID(B167,5,2))),IF(LEN(B167)=3,"Total",IF(OR(LEFT(B167,3)="340",LEFT(B167,3)="350",ISNUMBER(F167)),IF(SUM(D167:F167)=0,0,"Data"),"No Number")),"Head"))</f>
        <v>0</v>
      </c>
    </row>
    <row r="168">
      <c r="B168" t="str">
        <f>IF(OR( 'BS-2'!B91=0,'BS-2'!B91=""),"",'BS-2'!B91)</f>
        <v/>
      </c>
      <c r="C168" t="str">
        <f>IF(OR( 'BS-2'!B91=0,'BS-2'!B91=""),"",'BS-2'!C91)</f>
        <v/>
      </c>
      <c r="D168" t="str">
        <f>IF(OR( 'BS-2'!B91=0,'BS-2'!B91=""),"",'BS-2'!D91)</f>
        <v/>
      </c>
      <c r="E168" t="str">
        <f>IF(OR( 'BS-2'!B91=0,'BS-2'!B91=""),"",'BS-2'!E91)</f>
        <v/>
      </c>
      <c r="F168" t="str">
        <f>IF(OR( 'BS-2'!B91=0,'BS-2'!B91=""),"",'BS-2'!F91)</f>
        <v/>
      </c>
      <c r="G168" t="str">
        <f>IF(B168="","No Number",IF(ISNUMBER(VALUE(MID(B168,5,2))),IF(LEN(B168)=3,"Total",IF(OR(LEFT(B168,3)="340",LEFT(B168,3)="350",ISNUMBER(F168)),IF(SUM(D168:F168)=0,0,"Data"),"No Number")),"Head"))</f>
        <v>No Number</v>
      </c>
    </row>
    <row r="169">
      <c r="B169" t="str">
        <f>IF(OR( 'BS-2'!B92=0,'BS-2'!B92=""),"",'BS-2'!B92)</f>
        <v/>
      </c>
      <c r="C169" t="str">
        <f>IF(OR( 'BS-2'!B92=0,'BS-2'!B92=""),"",'BS-2'!C92)</f>
        <v/>
      </c>
      <c r="D169" t="str">
        <f>IF(OR( 'BS-2'!B92=0,'BS-2'!B92=""),"",'BS-2'!D92)</f>
        <v/>
      </c>
      <c r="E169" t="str">
        <f>IF(OR( 'BS-2'!B92=0,'BS-2'!B92=""),"",'BS-2'!E92)</f>
        <v/>
      </c>
      <c r="F169" t="str">
        <f>IF(OR( 'BS-2'!B92=0,'BS-2'!B92=""),"",'BS-2'!F92)</f>
        <v/>
      </c>
      <c r="G169" t="str">
        <f>IF(B169="","No Number",IF(ISNUMBER(VALUE(MID(B169,5,2))),IF(LEN(B169)=3,"Total",IF(OR(LEFT(B169,3)="340",LEFT(B169,3)="350",ISNUMBER(F169)),IF(SUM(D169:F169)=0,0,"Data"),"No Number")),"Head"))</f>
        <v>No Number</v>
      </c>
    </row>
    <row r="170">
      <c r="B170" t="str">
        <f>IF(OR( 'BS-2'!B93=0,'BS-2'!B93=""),"",'BS-2'!B93)</f>
        <v/>
      </c>
      <c r="C170" t="str">
        <f>IF(OR( 'BS-2'!B93=0,'BS-2'!B93=""),"",'BS-2'!C93)</f>
        <v/>
      </c>
      <c r="D170" t="str">
        <f>IF(OR( 'BS-2'!B93=0,'BS-2'!B93=""),"",'BS-2'!D93)</f>
        <v/>
      </c>
      <c r="E170" t="str">
        <f>IF(OR( 'BS-2'!B93=0,'BS-2'!B93=""),"",'BS-2'!E93)</f>
        <v/>
      </c>
      <c r="F170" t="str">
        <f>IF(OR( 'BS-2'!B93=0,'BS-2'!B93=""),"",'BS-2'!F93)</f>
        <v/>
      </c>
      <c r="G170" t="str">
        <f>IF(B170="","No Number",IF(ISNUMBER(VALUE(MID(B170,5,2))),IF(LEN(B170)=3,"Total",IF(OR(LEFT(B170,3)="340",LEFT(B170,3)="350",ISNUMBER(F170)),IF(SUM(D170:F170)=0,0,"Data"),"No Number")),"Head"))</f>
        <v>No Number</v>
      </c>
    </row>
    <row r="171">
      <c r="B171" t="str">
        <f>IF(OR( 'BS-2'!B94=0,'BS-2'!B94=""),"",'BS-2'!B94)</f>
        <v/>
      </c>
      <c r="C171" t="str">
        <f>IF(OR( 'BS-2'!B94=0,'BS-2'!B94=""),"",'BS-2'!C94)</f>
        <v/>
      </c>
      <c r="D171" t="str">
        <f>IF(OR( 'BS-2'!B94=0,'BS-2'!B94=""),"",'BS-2'!D94)</f>
        <v/>
      </c>
      <c r="E171" t="str">
        <f>IF(OR( 'BS-2'!B94=0,'BS-2'!B94=""),"",'BS-2'!E94)</f>
        <v/>
      </c>
      <c r="F171" t="str">
        <f>IF(OR( 'BS-2'!B94=0,'BS-2'!B94=""),"",'BS-2'!F94)</f>
        <v/>
      </c>
      <c r="G171" t="str">
        <f>IF(B171="","No Number",IF(ISNUMBER(VALUE(MID(B171,5,2))),IF(LEN(B171)=3,"Total",IF(OR(LEFT(B171,3)="340",LEFT(B171,3)="350",ISNUMBER(F171)),IF(SUM(D171:F171)=0,0,"Data"),"No Number")),"Head"))</f>
        <v>No Number</v>
      </c>
    </row>
    <row r="172">
      <c r="B172" t="str">
        <f>IF(OR( 'BS-2'!B95=0,'BS-2'!B95=""),"",'BS-2'!B95)</f>
        <v/>
      </c>
      <c r="C172" t="str">
        <f>IF(OR( 'BS-2'!B95=0,'BS-2'!B95=""),"",'BS-2'!C95)</f>
        <v/>
      </c>
      <c r="D172" t="str">
        <f>IF(OR( 'BS-2'!B95=0,'BS-2'!B95=""),"",'BS-2'!D95)</f>
        <v/>
      </c>
      <c r="E172" t="str">
        <f>IF(OR( 'BS-2'!B95=0,'BS-2'!B95=""),"",'BS-2'!E95)</f>
        <v/>
      </c>
      <c r="F172" t="str">
        <f>IF(OR( 'BS-2'!B95=0,'BS-2'!B95=""),"",'BS-2'!F95)</f>
        <v/>
      </c>
      <c r="G172" t="str">
        <f>IF(B172="","No Number",IF(ISNUMBER(VALUE(MID(B172,5,2))),IF(LEN(B172)=3,"Total",IF(OR(LEFT(B172,3)="340",LEFT(B172,3)="350",ISNUMBER(F172)),IF(SUM(D172:F172)=0,0,"Data"),"No Number")),"Head"))</f>
        <v>No Number</v>
      </c>
    </row>
    <row r="173">
      <c r="B173">
        <f>IF(OR( 'BS-2'!B96=0,'BS-2'!B96=""),"",'BS-2'!B96)</f>
        <v>150</v>
      </c>
      <c r="C173" t="str">
        <f>IF(OR( 'BS-2'!B96=0,'BS-2'!B96=""),"",'BS-2'!C96)</f>
        <v>Total-Sale &amp; Hire Charges</v>
      </c>
      <c r="D173">
        <f>SUBTOTAL(9,D162:D172)</f>
        <v>47260</v>
      </c>
      <c r="E173">
        <f>SUBTOTAL(9,E162:E172)</f>
        <v>615000</v>
      </c>
      <c r="F173">
        <f>SUBTOTAL(9,F162:F172)</f>
        <v>80000</v>
      </c>
      <c r="G173" t="str">
        <f>IF(B173="","No Number",IF(ISNUMBER(VALUE(MID(B173,5,2))),IF(LEN(B173)=3,"Total",IF(OR(LEFT(B173,3)="340",LEFT(B173,3)="350",ISNUMBER(F173)),IF(SUM(D173:F173)=0,0,"Data"),"No Number")),"Head"))</f>
        <v>Head</v>
      </c>
    </row>
    <row r="174" xml:space="preserve">
      <c r="B174" t="str">
        <v>BS-2 PARTICULARS</v>
      </c>
      <c r="D174" t="str">
        <f>D32</f>
        <v>Actuals for the year 2023-2024(യഥാര്‍ത്ഥ കണക്ക് 2023-2024)</v>
      </c>
      <c r="E174" t="str">
        <f>E32</f>
        <v>Budget  for the  year (including all revisions) 2024-2025  (പരിഷ്കരിച്ച ബജറ്റ്  2024-2025)</v>
      </c>
      <c r="F174" t="str" xml:space="preserve">
        <f>F32</f>
        <v xml:space="preserve">Budget for the Year2025-2026
 (ബജറ്റ്-2025-2026)</v>
      </c>
      <c r="G174" t="str">
        <f>IF(B174="","No Number",IF(ISNUMBER(VALUE(MID(B174,5,2))),IF(LEN(B174)=3,"Total",IF(OR(LEFT(B174,3)="340",LEFT(B174,3)="350",ISNUMBER(F174)),IF(SUM(D174:F174)=0,0,"Data"),"No Number")),"Head"))</f>
        <v>Head</v>
      </c>
    </row>
    <row r="175">
      <c r="B175" t="str">
        <f>'BS-2'!B97</f>
        <v>151 - Receipts from Transferred Institutions</v>
      </c>
      <c r="G175" t="str">
        <f>IF(B175="","No Number",IF(ISNUMBER(VALUE(MID(B175,5,2))),IF(LEN(B175)=3,"Total",IF(OR(LEFT(B175,3)="340",LEFT(B175,3)="350",ISNUMBER(F175)),IF(SUM(D175:F175)=0,0,"Data"),"No Number")),"Head"))</f>
        <v>Head</v>
      </c>
    </row>
    <row r="176">
      <c r="B176">
        <f>IF(OR( 'BS-2'!B98=0,'BS-2'!B98=""),"",'BS-2'!B98)</f>
        <v>1511001</v>
      </c>
      <c r="C176" t="str">
        <f>IF(OR( 'BS-2'!B98=0,'BS-2'!B98=""),"",'BS-2'!C98)</f>
        <v>Receipts from Transferred Institutions - ഘടകസ്ഥാപനങ്ങളില്‍നിന്നുള്ള വരവുകള്‍</v>
      </c>
      <c r="D176">
        <f>IF(OR( 'BS-2'!B98=0,'BS-2'!B98=""),"",'BS-2'!D98)</f>
        <v>0</v>
      </c>
      <c r="E176">
        <f>IF(OR( 'BS-2'!B98=0,'BS-2'!B98=""),"",'BS-2'!E98)</f>
        <v>0</v>
      </c>
      <c r="F176">
        <f>IF(OR( 'BS-2'!B98=0,'BS-2'!B98=""),"",'BS-2'!F98)</f>
        <v>0</v>
      </c>
      <c r="G176">
        <f>IF(B176="","No Number",IF(ISNUMBER(VALUE(MID(B176,5,2))),IF(LEN(B176)=3,"Total",IF(OR(LEFT(B176,3)="340",LEFT(B176,3)="350",ISNUMBER(F176)),IF(SUM(D176:F176)=0,0,"Data"),"No Number")),"Head"))</f>
        <v>0</v>
      </c>
    </row>
    <row r="177">
      <c r="B177" t="str">
        <f>IF(OR( 'BS-2'!B99=0,'BS-2'!B99=""),"",'BS-2'!B99)</f>
        <v/>
      </c>
      <c r="C177" t="str">
        <f>IF(OR( 'BS-2'!B99=0,'BS-2'!B99=""),"",'BS-2'!C99)</f>
        <v/>
      </c>
      <c r="D177" t="str">
        <f>IF(OR( 'BS-2'!B99=0,'BS-2'!B99=""),"",'BS-2'!D99)</f>
        <v/>
      </c>
      <c r="E177" t="str">
        <f>IF(OR( 'BS-2'!B99=0,'BS-2'!B99=""),"",'BS-2'!E99)</f>
        <v/>
      </c>
      <c r="F177" t="str">
        <f>IF(OR( 'BS-2'!B99=0,'BS-2'!B99=""),"",'BS-2'!F99)</f>
        <v/>
      </c>
      <c r="G177" t="str">
        <f>IF(B177="","No Number",IF(ISNUMBER(VALUE(MID(B177,5,2))),IF(LEN(B177)=3,"Total",IF(OR(LEFT(B177,3)="340",LEFT(B177,3)="350",ISNUMBER(F177)),IF(SUM(D177:F177)=0,0,"Data"),"No Number")),"Head"))</f>
        <v>No Number</v>
      </c>
    </row>
    <row r="178">
      <c r="B178" t="str">
        <f>IF(OR( 'BS-2'!B100=0,'BS-2'!B100=""),"",'BS-2'!B100)</f>
        <v/>
      </c>
      <c r="C178" t="str">
        <f>IF(OR( 'BS-2'!B100=0,'BS-2'!B100=""),"",'BS-2'!C100)</f>
        <v/>
      </c>
      <c r="D178" t="str">
        <f>IF(OR( 'BS-2'!B100=0,'BS-2'!B100=""),"",'BS-2'!D100)</f>
        <v/>
      </c>
      <c r="E178" t="str">
        <f>IF(OR( 'BS-2'!B100=0,'BS-2'!B100=""),"",'BS-2'!E100)</f>
        <v/>
      </c>
      <c r="F178" t="str">
        <f>IF(OR( 'BS-2'!B100=0,'BS-2'!B100=""),"",'BS-2'!F100)</f>
        <v/>
      </c>
      <c r="G178" t="str">
        <f>IF(B178="","No Number",IF(ISNUMBER(VALUE(MID(B178,5,2))),IF(LEN(B178)=3,"Total",IF(OR(LEFT(B178,3)="340",LEFT(B178,3)="350",ISNUMBER(F178)),IF(SUM(D178:F178)=0,0,"Data"),"No Number")),"Head"))</f>
        <v>No Number</v>
      </c>
    </row>
    <row r="179">
      <c r="B179" t="str">
        <f>IF(OR( 'BS-2'!B101=0,'BS-2'!B101=""),"",'BS-2'!B101)</f>
        <v/>
      </c>
      <c r="C179" t="str">
        <f>IF(OR( 'BS-2'!B101=0,'BS-2'!B101=""),"",'BS-2'!C101)</f>
        <v/>
      </c>
      <c r="D179" t="str">
        <f>IF(OR( 'BS-2'!B101=0,'BS-2'!B101=""),"",'BS-2'!D101)</f>
        <v/>
      </c>
      <c r="E179" t="str">
        <f>IF(OR( 'BS-2'!B101=0,'BS-2'!B101=""),"",'BS-2'!E101)</f>
        <v/>
      </c>
      <c r="F179" t="str">
        <f>IF(OR( 'BS-2'!B101=0,'BS-2'!B101=""),"",'BS-2'!F101)</f>
        <v/>
      </c>
      <c r="G179" t="str">
        <f>IF(B179="","No Number",IF(ISNUMBER(VALUE(MID(B179,5,2))),IF(LEN(B179)=3,"Total",IF(OR(LEFT(B179,3)="340",LEFT(B179,3)="350",ISNUMBER(F179)),IF(SUM(D179:F179)=0,0,"Data"),"No Number")),"Head"))</f>
        <v>No Number</v>
      </c>
    </row>
    <row r="180">
      <c r="B180" t="str">
        <f>IF(OR( 'BS-2'!B102=0,'BS-2'!B102=""),"",'BS-2'!B102)</f>
        <v/>
      </c>
      <c r="C180" t="str">
        <f>IF(OR( 'BS-2'!B102=0,'BS-2'!B102=""),"",'BS-2'!C102)</f>
        <v/>
      </c>
      <c r="D180" t="str">
        <f>IF(OR( 'BS-2'!B102=0,'BS-2'!B102=""),"",'BS-2'!D102)</f>
        <v/>
      </c>
      <c r="E180" t="str">
        <f>IF(OR( 'BS-2'!B102=0,'BS-2'!B102=""),"",'BS-2'!E102)</f>
        <v/>
      </c>
      <c r="F180" t="str">
        <f>IF(OR( 'BS-2'!B102=0,'BS-2'!B102=""),"",'BS-2'!F102)</f>
        <v/>
      </c>
      <c r="G180" t="str">
        <f>IF(B180="","No Number",IF(ISNUMBER(VALUE(MID(B180,5,2))),IF(LEN(B180)=3,"Total",IF(OR(LEFT(B180,3)="340",LEFT(B180,3)="350",ISNUMBER(F180)),IF(SUM(D180:F180)=0,0,"Data"),"No Number")),"Head"))</f>
        <v>No Number</v>
      </c>
    </row>
    <row r="181">
      <c r="B181" t="str">
        <f>IF(OR( 'BS-2'!B103=0,'BS-2'!B103=""),"",'BS-2'!B103)</f>
        <v/>
      </c>
      <c r="C181" t="str">
        <f>IF(OR( 'BS-2'!B103=0,'BS-2'!B103=""),"",'BS-2'!C103)</f>
        <v/>
      </c>
      <c r="D181" t="str">
        <f>IF(OR( 'BS-2'!B103=0,'BS-2'!B103=""),"",'BS-2'!D103)</f>
        <v/>
      </c>
      <c r="E181" t="str">
        <f>IF(OR( 'BS-2'!B103=0,'BS-2'!B103=""),"",'BS-2'!E103)</f>
        <v/>
      </c>
      <c r="F181" t="str">
        <f>IF(OR( 'BS-2'!B103=0,'BS-2'!B103=""),"",'BS-2'!F103)</f>
        <v/>
      </c>
      <c r="G181" t="str">
        <f>IF(B181="","No Number",IF(ISNUMBER(VALUE(MID(B181,5,2))),IF(LEN(B181)=3,"Total",IF(OR(LEFT(B181,3)="340",LEFT(B181,3)="350",ISNUMBER(F181)),IF(SUM(D181:F181)=0,0,"Data"),"No Number")),"Head"))</f>
        <v>No Number</v>
      </c>
    </row>
    <row r="182">
      <c r="B182" t="str">
        <f>IF(OR( 'BS-2'!B104=0,'BS-2'!B104=""),"",'BS-2'!B104)</f>
        <v/>
      </c>
      <c r="C182" t="str">
        <f>IF(OR( 'BS-2'!B104=0,'BS-2'!B104=""),"",'BS-2'!C104)</f>
        <v/>
      </c>
      <c r="D182" t="str">
        <f>IF(OR( 'BS-2'!B104=0,'BS-2'!B104=""),"",'BS-2'!D104)</f>
        <v/>
      </c>
      <c r="E182" t="str">
        <f>IF(OR( 'BS-2'!B104=0,'BS-2'!B104=""),"",'BS-2'!E104)</f>
        <v/>
      </c>
      <c r="F182" t="str">
        <f>IF(OR( 'BS-2'!B104=0,'BS-2'!B104=""),"",'BS-2'!F104)</f>
        <v/>
      </c>
      <c r="G182" t="str">
        <f>IF(B182="","No Number",IF(ISNUMBER(VALUE(MID(B182,5,2))),IF(LEN(B182)=3,"Total",IF(OR(LEFT(B182,3)="340",LEFT(B182,3)="350",ISNUMBER(F182)),IF(SUM(D182:F182)=0,0,"Data"),"No Number")),"Head"))</f>
        <v>No Number</v>
      </c>
    </row>
    <row r="183">
      <c r="B183" t="str">
        <f>IF(OR( 'BS-2'!B105=0,'BS-2'!B105=""),"",'BS-2'!B105)</f>
        <v/>
      </c>
      <c r="C183" t="str">
        <f>IF(OR( 'BS-2'!B105=0,'BS-2'!B105=""),"",'BS-2'!C105)</f>
        <v/>
      </c>
      <c r="D183" t="str">
        <f>IF(OR( 'BS-2'!B105=0,'BS-2'!B105=""),"",'BS-2'!D105)</f>
        <v/>
      </c>
      <c r="E183" t="str">
        <f>IF(OR( 'BS-2'!B105=0,'BS-2'!B105=""),"",'BS-2'!E105)</f>
        <v/>
      </c>
      <c r="F183" t="str">
        <f>IF(OR( 'BS-2'!B105=0,'BS-2'!B105=""),"",'BS-2'!F105)</f>
        <v/>
      </c>
      <c r="G183" t="str">
        <f>IF(B183="","No Number",IF(ISNUMBER(VALUE(MID(B183,5,2))),IF(LEN(B183)=3,"Total",IF(OR(LEFT(B183,3)="340",LEFT(B183,3)="350",ISNUMBER(F183)),IF(SUM(D183:F183)=0,0,"Data"),"No Number")),"Head"))</f>
        <v>No Number</v>
      </c>
    </row>
    <row r="184">
      <c r="B184" t="str">
        <f>IF(OR( 'BS-2'!B106=0,'BS-2'!B106=""),"",'BS-2'!B106)</f>
        <v/>
      </c>
      <c r="C184" t="str">
        <f>IF(OR( 'BS-2'!B106=0,'BS-2'!B106=""),"",'BS-2'!C106)</f>
        <v/>
      </c>
      <c r="D184" t="str">
        <f>IF(OR( 'BS-2'!B106=0,'BS-2'!B106=""),"",'BS-2'!D106)</f>
        <v/>
      </c>
      <c r="E184" t="str">
        <f>IF(OR( 'BS-2'!B106=0,'BS-2'!B106=""),"",'BS-2'!E106)</f>
        <v/>
      </c>
      <c r="F184" t="str">
        <f>IF(OR( 'BS-2'!B106=0,'BS-2'!B106=""),"",'BS-2'!F106)</f>
        <v/>
      </c>
      <c r="G184" t="str">
        <f>IF(B184="","No Number",IF(ISNUMBER(VALUE(MID(B184,5,2))),IF(LEN(B184)=3,"Total",IF(OR(LEFT(B184,3)="340",LEFT(B184,3)="350",ISNUMBER(F184)),IF(SUM(D184:F184)=0,0,"Data"),"No Number")),"Head"))</f>
        <v>No Number</v>
      </c>
    </row>
    <row r="185">
      <c r="B185" t="str">
        <f>IF(OR( 'BS-2'!B107=0,'BS-2'!B107=""),"",'BS-2'!B107)</f>
        <v/>
      </c>
      <c r="C185" t="str">
        <f>IF(OR( 'BS-2'!B107=0,'BS-2'!B107=""),"",'BS-2'!C107)</f>
        <v/>
      </c>
      <c r="D185" t="str">
        <f>IF(OR( 'BS-2'!B107=0,'BS-2'!B107=""),"",'BS-2'!D107)</f>
        <v/>
      </c>
      <c r="E185" t="str">
        <f>IF(OR( 'BS-2'!B107=0,'BS-2'!B107=""),"",'BS-2'!E107)</f>
        <v/>
      </c>
      <c r="F185" t="str">
        <f>IF(OR( 'BS-2'!B107=0,'BS-2'!B107=""),"",'BS-2'!F107)</f>
        <v/>
      </c>
      <c r="G185" t="str">
        <f>IF(B185="","No Number",IF(ISNUMBER(VALUE(MID(B185,5,2))),IF(LEN(B185)=3,"Total",IF(OR(LEFT(B185,3)="340",LEFT(B185,3)="350",ISNUMBER(F185)),IF(SUM(D185:F185)=0,0,"Data"),"No Number")),"Head"))</f>
        <v>No Number</v>
      </c>
    </row>
    <row r="186">
      <c r="B186">
        <f>IF(OR( 'BS-2'!B108=0,'BS-2'!B108=""),"",'BS-2'!B108)</f>
        <v>151</v>
      </c>
      <c r="C186" t="str">
        <f>IF(OR( 'BS-2'!B108=0,'BS-2'!B108=""),"",'BS-2'!C108)</f>
        <v>Total Receipts from Transferred Institutions</v>
      </c>
      <c r="D186">
        <f>SUBTOTAL(9,D176:D185)</f>
        <v>0</v>
      </c>
      <c r="E186">
        <f>SUBTOTAL(9,E176:E185)</f>
        <v>0</v>
      </c>
      <c r="F186">
        <f>SUBTOTAL(9,F176:F185)</f>
        <v>0</v>
      </c>
      <c r="G186" t="str">
        <f>IF(B186="","No Number",IF(ISNUMBER(VALUE(MID(B186,5,2))),IF(LEN(B186)=3,"Total",IF(OR(LEFT(B186,3)="340",LEFT(B186,3)="350",ISNUMBER(F186)),IF(SUM(D186:F186)=0,0,"Data"),"No Number")),"Head"))</f>
        <v>Head</v>
      </c>
    </row>
    <row r="187" xml:space="preserve">
      <c r="B187" t="str">
        <v>BS-2 PARTICULARS</v>
      </c>
      <c r="D187" t="str">
        <f>D32</f>
        <v>Actuals for the year 2023-2024(യഥാര്‍ത്ഥ കണക്ക് 2023-2024)</v>
      </c>
      <c r="E187" t="str">
        <f>E32</f>
        <v>Budget  for the  year (including all revisions) 2024-2025  (പരിഷ്കരിച്ച ബജറ്റ്  2024-2025)</v>
      </c>
      <c r="F187" t="str" xml:space="preserve">
        <f>F32</f>
        <v xml:space="preserve">Budget for the Year2025-2026
 (ബജറ്റ്-2025-2026)</v>
      </c>
      <c r="G187" t="str">
        <f>IF(B187="","No Number",IF(ISNUMBER(VALUE(MID(B187,5,2))),IF(LEN(B187)=3,"Total",IF(OR(LEFT(B187,3)="340",LEFT(B187,3)="350",ISNUMBER(F187)),IF(SUM(D187:F187)=0,0,"Data"),"No Number")),"Head"))</f>
        <v>Head</v>
      </c>
    </row>
    <row r="188">
      <c r="B188" t="str">
        <f>'BS-2'!B109</f>
        <v>170 - Income from Investments</v>
      </c>
      <c r="G188" t="str">
        <f>IF(B188="","No Number",IF(ISNUMBER(VALUE(MID(B188,5,2))),IF(LEN(B188)=3,"Total",IF(OR(LEFT(B188,3)="340",LEFT(B188,3)="350",ISNUMBER(F188)),IF(SUM(D188:F188)=0,0,"Data"),"No Number")),"Head"))</f>
        <v>Head</v>
      </c>
    </row>
    <row r="189">
      <c r="B189">
        <f>IF(OR( 'BS-2'!B110=0,'BS-2'!B110=""),"",'BS-2'!B110)</f>
        <v>1701001</v>
      </c>
      <c r="C189" t="str">
        <f>IF(OR( 'BS-2'!B110=0,'BS-2'!B110=""),"",'BS-2'!C110)</f>
        <v>Interest from Investments-നിക്ഷേപങ്ങളില്‍ നിന്നുള്ള പലിശ</v>
      </c>
      <c r="D189">
        <f>IF(OR( 'BS-2'!B110=0,'BS-2'!B110=""),"",'BS-2'!D110)</f>
        <v>0</v>
      </c>
      <c r="E189">
        <f>IF(OR( 'BS-2'!B110=0,'BS-2'!B110=""),"",'BS-2'!E110)</f>
        <v>0</v>
      </c>
      <c r="F189">
        <f>IF(OR( 'BS-2'!B110=0,'BS-2'!B110=""),"",'BS-2'!F110)</f>
        <v>0</v>
      </c>
      <c r="G189">
        <f>IF(B189="","No Number",IF(ISNUMBER(VALUE(MID(B189,5,2))),IF(LEN(B189)=3,"Total",IF(OR(LEFT(B189,3)="340",LEFT(B189,3)="350",ISNUMBER(F189)),IF(SUM(D189:F189)=0,0,"Data"),"No Number")),"Head"))</f>
        <v>0</v>
      </c>
    </row>
    <row r="190">
      <c r="B190">
        <f>IF(OR( 'BS-2'!B111=0,'BS-2'!B111=""),"",'BS-2'!B111)</f>
        <v>1702001</v>
      </c>
      <c r="C190" t="str">
        <f>IF(OR( 'BS-2'!B111=0,'BS-2'!B111=""),"",'BS-2'!C111)</f>
        <v>Dividend-നിക്ഷേപങ്ങളില്‍ നിന്നുള്ള അംശആദായം</v>
      </c>
      <c r="D190">
        <f>IF(OR( 'BS-2'!B111=0,'BS-2'!B111=""),"",'BS-2'!D111)</f>
        <v>0</v>
      </c>
      <c r="E190">
        <f>IF(OR( 'BS-2'!B111=0,'BS-2'!B111=""),"",'BS-2'!E111)</f>
        <v>0</v>
      </c>
      <c r="F190">
        <f>IF(OR( 'BS-2'!B111=0,'BS-2'!B111=""),"",'BS-2'!F111)</f>
        <v>0</v>
      </c>
      <c r="G190">
        <f>IF(B190="","No Number",IF(ISNUMBER(VALUE(MID(B190,5,2))),IF(LEN(B190)=3,"Total",IF(OR(LEFT(B190,3)="340",LEFT(B190,3)="350",ISNUMBER(F190)),IF(SUM(D190:F190)=0,0,"Data"),"No Number")),"Head"))</f>
        <v>0</v>
      </c>
    </row>
    <row r="191">
      <c r="B191">
        <f>IF(OR( 'BS-2'!B112=0,'BS-2'!B112=""),"",'BS-2'!B112)</f>
        <v>1704001</v>
      </c>
      <c r="C191" t="str">
        <f>IF(OR( 'BS-2'!B112=0,'BS-2'!B112=""),"",'BS-2'!C112)</f>
        <v>Profit on Sale of Investments-നിക്ഷേപങ്ങളുടെ വില്‍പ്പനയില്‍ നിന്നുള്ള ലാഭം</v>
      </c>
      <c r="D191">
        <f>IF(OR( 'BS-2'!B112=0,'BS-2'!B112=""),"",'BS-2'!D112)</f>
        <v>0</v>
      </c>
      <c r="E191">
        <f>IF(OR( 'BS-2'!B112=0,'BS-2'!B112=""),"",'BS-2'!E112)</f>
        <v>0</v>
      </c>
      <c r="F191">
        <f>IF(OR( 'BS-2'!B112=0,'BS-2'!B112=""),"",'BS-2'!F112)</f>
        <v>0</v>
      </c>
      <c r="G191">
        <f>IF(B191="","No Number",IF(ISNUMBER(VALUE(MID(B191,5,2))),IF(LEN(B191)=3,"Total",IF(OR(LEFT(B191,3)="340",LEFT(B191,3)="350",ISNUMBER(F191)),IF(SUM(D191:F191)=0,0,"Data"),"No Number")),"Head"))</f>
        <v>0</v>
      </c>
    </row>
    <row r="192">
      <c r="B192">
        <f>IF(OR( 'BS-2'!B113=0,'BS-2'!B113=""),"",'BS-2'!B113)</f>
        <v>1708001</v>
      </c>
      <c r="C192" t="str">
        <f>IF(OR( 'BS-2'!B113=0,'BS-2'!B113=""),"",'BS-2'!C113)</f>
        <v>Other Income from Investments-നിക്ഷേപങ്ങളില്‍ നിന്നുള്ള മറ്റു വരവുകള്‍</v>
      </c>
      <c r="D192">
        <f>IF(OR( 'BS-2'!B113=0,'BS-2'!B113=""),"",'BS-2'!D113)</f>
        <v>0</v>
      </c>
      <c r="E192">
        <f>IF(OR( 'BS-2'!B113=0,'BS-2'!B113=""),"",'BS-2'!E113)</f>
        <v>0</v>
      </c>
      <c r="F192">
        <f>IF(OR( 'BS-2'!B113=0,'BS-2'!B113=""),"",'BS-2'!F113)</f>
        <v>0</v>
      </c>
      <c r="G192">
        <f>IF(B192="","No Number",IF(ISNUMBER(VALUE(MID(B192,5,2))),IF(LEN(B192)=3,"Total",IF(OR(LEFT(B192,3)="340",LEFT(B192,3)="350",ISNUMBER(F192)),IF(SUM(D192:F192)=0,0,"Data"),"No Number")),"Head"))</f>
        <v>0</v>
      </c>
    </row>
    <row r="193">
      <c r="B193" t="str">
        <f>IF(OR( 'BS-2'!B114=0,'BS-2'!B114=""),"",'BS-2'!B114)</f>
        <v/>
      </c>
      <c r="C193" t="str">
        <f>IF(OR( 'BS-2'!B114=0,'BS-2'!B114=""),"",'BS-2'!C114)</f>
        <v/>
      </c>
      <c r="D193" t="str">
        <f>IF(OR( 'BS-2'!B114=0,'BS-2'!B114=""),"",'BS-2'!D114)</f>
        <v/>
      </c>
      <c r="E193" t="str">
        <f>IF(OR( 'BS-2'!B114=0,'BS-2'!B114=""),"",'BS-2'!E114)</f>
        <v/>
      </c>
      <c r="F193" t="str">
        <f>IF(OR( 'BS-2'!B114=0,'BS-2'!B114=""),"",'BS-2'!F114)</f>
        <v/>
      </c>
      <c r="G193" t="str">
        <f>IF(B193="","No Number",IF(ISNUMBER(VALUE(MID(B193,5,2))),IF(LEN(B193)=3,"Total",IF(OR(LEFT(B193,3)="340",LEFT(B193,3)="350",ISNUMBER(F193)),IF(SUM(D193:F193)=0,0,"Data"),"No Number")),"Head"))</f>
        <v>No Number</v>
      </c>
    </row>
    <row r="194">
      <c r="B194" t="str">
        <f>IF(OR( 'BS-2'!B115=0,'BS-2'!B115=""),"",'BS-2'!B115)</f>
        <v/>
      </c>
      <c r="C194" t="str">
        <f>IF(OR( 'BS-2'!B115=0,'BS-2'!B115=""),"",'BS-2'!C115)</f>
        <v/>
      </c>
      <c r="D194" t="str">
        <f>IF(OR( 'BS-2'!B115=0,'BS-2'!B115=""),"",'BS-2'!D115)</f>
        <v/>
      </c>
      <c r="E194" t="str">
        <f>IF(OR( 'BS-2'!B115=0,'BS-2'!B115=""),"",'BS-2'!E115)</f>
        <v/>
      </c>
      <c r="F194" t="str">
        <f>IF(OR( 'BS-2'!B115=0,'BS-2'!B115=""),"",'BS-2'!F115)</f>
        <v/>
      </c>
      <c r="G194" t="str">
        <f>IF(B194="","No Number",IF(ISNUMBER(VALUE(MID(B194,5,2))),IF(LEN(B194)=3,"Total",IF(OR(LEFT(B194,3)="340",LEFT(B194,3)="350",ISNUMBER(F194)),IF(SUM(D194:F194)=0,0,"Data"),"No Number")),"Head"))</f>
        <v>No Number</v>
      </c>
    </row>
    <row r="195">
      <c r="B195" t="str">
        <f>IF(OR( 'BS-2'!B116=0,'BS-2'!B116=""),"",'BS-2'!B116)</f>
        <v/>
      </c>
      <c r="C195" t="str">
        <f>IF(OR( 'BS-2'!B116=0,'BS-2'!B116=""),"",'BS-2'!C116)</f>
        <v/>
      </c>
      <c r="D195" t="str">
        <f>IF(OR( 'BS-2'!B116=0,'BS-2'!B116=""),"",'BS-2'!D116)</f>
        <v/>
      </c>
      <c r="E195" t="str">
        <f>IF(OR( 'BS-2'!B116=0,'BS-2'!B116=""),"",'BS-2'!E116)</f>
        <v/>
      </c>
      <c r="F195" t="str">
        <f>IF(OR( 'BS-2'!B116=0,'BS-2'!B116=""),"",'BS-2'!F116)</f>
        <v/>
      </c>
      <c r="G195" t="str">
        <f>IF(B195="","No Number",IF(ISNUMBER(VALUE(MID(B195,5,2))),IF(LEN(B195)=3,"Total",IF(OR(LEFT(B195,3)="340",LEFT(B195,3)="350",ISNUMBER(F195)),IF(SUM(D195:F195)=0,0,"Data"),"No Number")),"Head"))</f>
        <v>No Number</v>
      </c>
    </row>
    <row r="196">
      <c r="B196" t="str">
        <f>IF(OR( 'BS-2'!B117=0,'BS-2'!B117=""),"",'BS-2'!B117)</f>
        <v/>
      </c>
      <c r="C196" t="str">
        <f>IF(OR( 'BS-2'!B117=0,'BS-2'!B117=""),"",'BS-2'!C117)</f>
        <v/>
      </c>
      <c r="D196" t="str">
        <f>IF(OR( 'BS-2'!B117=0,'BS-2'!B117=""),"",'BS-2'!D117)</f>
        <v/>
      </c>
      <c r="E196" t="str">
        <f>IF(OR( 'BS-2'!B117=0,'BS-2'!B117=""),"",'BS-2'!E117)</f>
        <v/>
      </c>
      <c r="F196" t="str">
        <f>IF(OR( 'BS-2'!B117=0,'BS-2'!B117=""),"",'BS-2'!F117)</f>
        <v/>
      </c>
      <c r="G196" t="str">
        <f>IF(B196="","No Number",IF(ISNUMBER(VALUE(MID(B196,5,2))),IF(LEN(B196)=3,"Total",IF(OR(LEFT(B196,3)="340",LEFT(B196,3)="350",ISNUMBER(F196)),IF(SUM(D196:F196)=0,0,"Data"),"No Number")),"Head"))</f>
        <v>No Number</v>
      </c>
    </row>
    <row r="197">
      <c r="B197" t="str">
        <f>IF(OR( 'BS-2'!B118=0,'BS-2'!B118=""),"",'BS-2'!B118)</f>
        <v/>
      </c>
      <c r="C197" t="str">
        <f>IF(OR( 'BS-2'!B118=0,'BS-2'!B118=""),"",'BS-2'!C118)</f>
        <v/>
      </c>
      <c r="D197" t="str">
        <f>IF(OR( 'BS-2'!B118=0,'BS-2'!B118=""),"",'BS-2'!D118)</f>
        <v/>
      </c>
      <c r="E197" t="str">
        <f>IF(OR( 'BS-2'!B118=0,'BS-2'!B118=""),"",'BS-2'!E118)</f>
        <v/>
      </c>
      <c r="F197" t="str">
        <f>IF(OR( 'BS-2'!B118=0,'BS-2'!B118=""),"",'BS-2'!F118)</f>
        <v/>
      </c>
      <c r="G197" t="str">
        <f>IF(B197="","No Number",IF(ISNUMBER(VALUE(MID(B197,5,2))),IF(LEN(B197)=3,"Total",IF(OR(LEFT(B197,3)="340",LEFT(B197,3)="350",ISNUMBER(F197)),IF(SUM(D197:F197)=0,0,"Data"),"No Number")),"Head"))</f>
        <v>No Number</v>
      </c>
    </row>
    <row r="198">
      <c r="B198" t="str">
        <f>IF(OR( 'BS-2'!B119=0,'BS-2'!B119=""),"",'BS-2'!B119)</f>
        <v/>
      </c>
      <c r="C198" t="str">
        <f>IF(OR( 'BS-2'!B119=0,'BS-2'!B119=""),"",'BS-2'!C119)</f>
        <v/>
      </c>
      <c r="D198" t="str">
        <f>IF(OR( 'BS-2'!B119=0,'BS-2'!B119=""),"",'BS-2'!D119)</f>
        <v/>
      </c>
      <c r="E198" t="str">
        <f>IF(OR( 'BS-2'!B119=0,'BS-2'!B119=""),"",'BS-2'!E119)</f>
        <v/>
      </c>
      <c r="F198" t="str">
        <f>IF(OR( 'BS-2'!B119=0,'BS-2'!B119=""),"",'BS-2'!F119)</f>
        <v/>
      </c>
      <c r="G198" t="str">
        <f>IF(B198="","No Number",IF(ISNUMBER(VALUE(MID(B198,5,2))),IF(LEN(B198)=3,"Total",IF(OR(LEFT(B198,3)="340",LEFT(B198,3)="350",ISNUMBER(F198)),IF(SUM(D198:F198)=0,0,"Data"),"No Number")),"Head"))</f>
        <v>No Number</v>
      </c>
    </row>
    <row r="199">
      <c r="B199">
        <f>IF(OR( 'BS-2'!B120=0,'BS-2'!B120=""),"",'BS-2'!B120)</f>
        <v>170</v>
      </c>
      <c r="C199" t="str">
        <f>IF(OR( 'BS-2'!B120=0,'BS-2'!B120=""),"",'BS-2'!C120)</f>
        <v>Total  Income from Investments</v>
      </c>
      <c r="D199">
        <f>SUBTOTAL(9,D189:D198)</f>
        <v>0</v>
      </c>
      <c r="E199">
        <f>SUBTOTAL(9,E189:E198)</f>
        <v>0</v>
      </c>
      <c r="F199">
        <f>SUBTOTAL(9,F189:F198)</f>
        <v>0</v>
      </c>
      <c r="G199" t="str">
        <f>IF(B199="","No Number",IF(ISNUMBER(VALUE(MID(B199,5,2))),IF(LEN(B199)=3,"Total",IF(OR(LEFT(B199,3)="340",LEFT(B199,3)="350",ISNUMBER(F199)),IF(SUM(D199:F199)=0,0,"Data"),"No Number")),"Head"))</f>
        <v>Head</v>
      </c>
    </row>
    <row r="200" xml:space="preserve">
      <c r="B200" t="str">
        <v>BS-2 PARTICULARS</v>
      </c>
      <c r="D200" t="str">
        <f>D32</f>
        <v>Actuals for the year 2023-2024(യഥാര്‍ത്ഥ കണക്ക് 2023-2024)</v>
      </c>
      <c r="E200" t="str">
        <f>E32</f>
        <v>Budget  for the  year (including all revisions) 2024-2025  (പരിഷ്കരിച്ച ബജറ്റ്  2024-2025)</v>
      </c>
      <c r="F200" t="str" xml:space="preserve">
        <f>F32</f>
        <v xml:space="preserve">Budget for the Year2025-2026
 (ബജറ്റ്-2025-2026)</v>
      </c>
      <c r="G200" t="str">
        <f>IF(B200="","No Number",IF(ISNUMBER(VALUE(MID(B200,5,2))),IF(LEN(B200)=3,"Total",IF(OR(LEFT(B200,3)="340",LEFT(B200,3)="350",ISNUMBER(F200)),IF(SUM(D200:F200)=0,0,"Data"),"No Number")),"Head"))</f>
        <v>Head</v>
      </c>
    </row>
    <row r="201">
      <c r="B201" t="str">
        <f>'BS-2'!B121</f>
        <v>171 - Interest Earned</v>
      </c>
      <c r="G201" t="str">
        <f>IF(B201="","No Number",IF(ISNUMBER(VALUE(MID(B201,5,2))),IF(LEN(B201)=3,"Total",IF(OR(LEFT(B201,3)="340",LEFT(B201,3)="350",ISNUMBER(F201)),IF(SUM(D201:F201)=0,0,"Data"),"No Number")),"Head"))</f>
        <v>Head</v>
      </c>
    </row>
    <row r="202">
      <c r="B202">
        <f>IF(OR( 'BS-2'!B122=0,'BS-2'!B122=""),"",'BS-2'!B122)</f>
        <v>1711001</v>
      </c>
      <c r="C202" t="str">
        <f>IF(OR( 'BS-2'!B122=0,'BS-2'!B122=""),"",'BS-2'!C122)</f>
        <v xml:space="preserve">Interest from Bank Accounts-ബാങ്ക് നിക്ഷേപങ്ങളില്‍ നിന്നുള്ള പലിശ </v>
      </c>
      <c r="D202">
        <f>IF(OR( 'BS-2'!B122=0,'BS-2'!B122=""),"",'BS-2'!D122)</f>
        <v>658107</v>
      </c>
      <c r="E202">
        <f>IF(OR( 'BS-2'!B122=0,'BS-2'!B122=""),"",'BS-2'!E122)</f>
        <v>700000</v>
      </c>
      <c r="F202">
        <f>IF(OR( 'BS-2'!B122=0,'BS-2'!B122=""),"",'BS-2'!F122)</f>
        <v>800000</v>
      </c>
      <c r="G202" t="str">
        <f>IF(B202="","No Number",IF(ISNUMBER(VALUE(MID(B202,5,2))),IF(LEN(B202)=3,"Total",IF(OR(LEFT(B202,3)="340",LEFT(B202,3)="350",ISNUMBER(F202)),IF(SUM(D202:F202)=0,0,"Data"),"No Number")),"Head"))</f>
        <v>Data</v>
      </c>
    </row>
    <row r="203">
      <c r="B203">
        <f>IF(OR( 'BS-2'!B123=0,'BS-2'!B123=""),"",'BS-2'!B123)</f>
        <v>1712001</v>
      </c>
      <c r="C203" t="str">
        <f>IF(OR( 'BS-2'!B123=0,'BS-2'!B123=""),"",'BS-2'!C123)</f>
        <v>Interest on Loans and Advances to Employees-ജീവനക്കാര്‍ക്ക് നല്‍കിയിട്ടുള്ള മുന്കൂറുകളില്‍ നിന്നുള്ള പലിശ</v>
      </c>
      <c r="D203">
        <f>IF(OR( 'BS-2'!B123=0,'BS-2'!B123=""),"",'BS-2'!D123)</f>
        <v>0</v>
      </c>
      <c r="E203">
        <f>IF(OR( 'BS-2'!B123=0,'BS-2'!B123=""),"",'BS-2'!E123)</f>
        <v>0</v>
      </c>
      <c r="F203">
        <f>IF(OR( 'BS-2'!B123=0,'BS-2'!B123=""),"",'BS-2'!F123)</f>
        <v>0</v>
      </c>
      <c r="G203">
        <f>IF(B203="","No Number",IF(ISNUMBER(VALUE(MID(B203,5,2))),IF(LEN(B203)=3,"Total",IF(OR(LEFT(B203,3)="340",LEFT(B203,3)="350",ISNUMBER(F203)),IF(SUM(D203:F203)=0,0,"Data"),"No Number")),"Head"))</f>
        <v>0</v>
      </c>
    </row>
    <row r="204">
      <c r="B204">
        <f>IF(OR( 'BS-2'!B124=0,'BS-2'!B124=""),"",'BS-2'!B124)</f>
        <v>1713001</v>
      </c>
      <c r="C204" t="str">
        <f>IF(OR( 'BS-2'!B124=0,'BS-2'!B124=""),"",'BS-2'!C124)</f>
        <v>Interest on Loans to Others-മറ്റ് വായ്പകളില്‍ നിന്നുള്ള പലിശ വരവുകള്‍</v>
      </c>
      <c r="D204">
        <f>IF(OR( 'BS-2'!B124=0,'BS-2'!B124=""),"",'BS-2'!D124)</f>
        <v>0</v>
      </c>
      <c r="E204">
        <f>IF(OR( 'BS-2'!B124=0,'BS-2'!B124=""),"",'BS-2'!E124)</f>
        <v>0</v>
      </c>
      <c r="F204">
        <f>IF(OR( 'BS-2'!B124=0,'BS-2'!B124=""),"",'BS-2'!F124)</f>
        <v>0</v>
      </c>
      <c r="G204">
        <f>IF(B204="","No Number",IF(ISNUMBER(VALUE(MID(B204,5,2))),IF(LEN(B204)=3,"Total",IF(OR(LEFT(B204,3)="340",LEFT(B204,3)="350",ISNUMBER(F204)),IF(SUM(D204:F204)=0,0,"Data"),"No Number")),"Head"))</f>
        <v>0</v>
      </c>
    </row>
    <row r="205">
      <c r="B205">
        <f>IF(OR( 'BS-2'!B125=0,'BS-2'!B125=""),"",'BS-2'!B125)</f>
        <v>1718001</v>
      </c>
      <c r="C205" t="str">
        <f>IF(OR( 'BS-2'!B125=0,'BS-2'!B125=""),"",'BS-2'!C125)</f>
        <v>Other Interest-മറ്റ് പലിശ വരവുകള്‍</v>
      </c>
      <c r="D205">
        <f>IF(OR( 'BS-2'!B125=0,'BS-2'!B125=""),"",'BS-2'!D125)</f>
        <v>0</v>
      </c>
      <c r="E205">
        <f>IF(OR( 'BS-2'!B125=0,'BS-2'!B125=""),"",'BS-2'!E125)</f>
        <v>0</v>
      </c>
      <c r="F205">
        <f>IF(OR( 'BS-2'!B125=0,'BS-2'!B125=""),"",'BS-2'!F125)</f>
        <v>0</v>
      </c>
      <c r="G205">
        <f>IF(B205="","No Number",IF(ISNUMBER(VALUE(MID(B205,5,2))),IF(LEN(B205)=3,"Total",IF(OR(LEFT(B205,3)="340",LEFT(B205,3)="350",ISNUMBER(F205)),IF(SUM(D205:F205)=0,0,"Data"),"No Number")),"Head"))</f>
        <v>0</v>
      </c>
    </row>
    <row r="206">
      <c r="B206" t="str">
        <f>IF(OR( 'BS-2'!B126=0,'BS-2'!B126=""),"",'BS-2'!B126)</f>
        <v/>
      </c>
      <c r="C206" t="str">
        <f>IF(OR( 'BS-2'!B126=0,'BS-2'!B126=""),"",'BS-2'!C126)</f>
        <v/>
      </c>
      <c r="D206" t="str">
        <f>IF(OR( 'BS-2'!B126=0,'BS-2'!B126=""),"",'BS-2'!D126)</f>
        <v/>
      </c>
      <c r="E206" t="str">
        <f>IF(OR( 'BS-2'!B126=0,'BS-2'!B126=""),"",'BS-2'!E126)</f>
        <v/>
      </c>
      <c r="F206" t="str">
        <f>IF(OR( 'BS-2'!B126=0,'BS-2'!B126=""),"",'BS-2'!F126)</f>
        <v/>
      </c>
      <c r="G206" t="str">
        <f>IF(B206="","No Number",IF(ISNUMBER(VALUE(MID(B206,5,2))),IF(LEN(B206)=3,"Total",IF(OR(LEFT(B206,3)="340",LEFT(B206,3)="350",ISNUMBER(F206)),IF(SUM(D206:F206)=0,0,"Data"),"No Number")),"Head"))</f>
        <v>No Number</v>
      </c>
    </row>
    <row r="207">
      <c r="B207" t="str">
        <f>IF(OR( 'BS-2'!B127=0,'BS-2'!B127=""),"",'BS-2'!B127)</f>
        <v/>
      </c>
      <c r="C207" t="str">
        <f>IF(OR( 'BS-2'!B127=0,'BS-2'!B127=""),"",'BS-2'!C127)</f>
        <v/>
      </c>
      <c r="D207" t="str">
        <f>IF(OR( 'BS-2'!B127=0,'BS-2'!B127=""),"",'BS-2'!D127)</f>
        <v/>
      </c>
      <c r="E207" t="str">
        <f>IF(OR( 'BS-2'!B127=0,'BS-2'!B127=""),"",'BS-2'!E127)</f>
        <v/>
      </c>
      <c r="F207" t="str">
        <f>IF(OR( 'BS-2'!B127=0,'BS-2'!B127=""),"",'BS-2'!F127)</f>
        <v/>
      </c>
      <c r="G207" t="str">
        <f>IF(B207="","No Number",IF(ISNUMBER(VALUE(MID(B207,5,2))),IF(LEN(B207)=3,"Total",IF(OR(LEFT(B207,3)="340",LEFT(B207,3)="350",ISNUMBER(F207)),IF(SUM(D207:F207)=0,0,"Data"),"No Number")),"Head"))</f>
        <v>No Number</v>
      </c>
    </row>
    <row r="208">
      <c r="B208" t="str">
        <f>IF(OR( 'BS-2'!B128=0,'BS-2'!B128=""),"",'BS-2'!B128)</f>
        <v/>
      </c>
      <c r="C208" t="str">
        <f>IF(OR( 'BS-2'!B128=0,'BS-2'!B128=""),"",'BS-2'!C128)</f>
        <v/>
      </c>
      <c r="D208" t="str">
        <f>IF(OR( 'BS-2'!B128=0,'BS-2'!B128=""),"",'BS-2'!D128)</f>
        <v/>
      </c>
      <c r="E208" t="str">
        <f>IF(OR( 'BS-2'!B128=0,'BS-2'!B128=""),"",'BS-2'!E128)</f>
        <v/>
      </c>
      <c r="F208" t="str">
        <f>IF(OR( 'BS-2'!B128=0,'BS-2'!B128=""),"",'BS-2'!F128)</f>
        <v/>
      </c>
      <c r="G208" t="str">
        <f>IF(B208="","No Number",IF(ISNUMBER(VALUE(MID(B208,5,2))),IF(LEN(B208)=3,"Total",IF(OR(LEFT(B208,3)="340",LEFT(B208,3)="350",ISNUMBER(F208)),IF(SUM(D208:F208)=0,0,"Data"),"No Number")),"Head"))</f>
        <v>No Number</v>
      </c>
    </row>
    <row r="209">
      <c r="B209" t="str">
        <f>IF(OR( 'BS-2'!B129=0,'BS-2'!B129=""),"",'BS-2'!B129)</f>
        <v/>
      </c>
      <c r="C209" t="str">
        <f>IF(OR( 'BS-2'!B129=0,'BS-2'!B129=""),"",'BS-2'!C129)</f>
        <v/>
      </c>
      <c r="D209" t="str">
        <f>IF(OR( 'BS-2'!B129=0,'BS-2'!B129=""),"",'BS-2'!D129)</f>
        <v/>
      </c>
      <c r="E209" t="str">
        <f>IF(OR( 'BS-2'!B129=0,'BS-2'!B129=""),"",'BS-2'!E129)</f>
        <v/>
      </c>
      <c r="F209" t="str">
        <f>IF(OR( 'BS-2'!B129=0,'BS-2'!B129=""),"",'BS-2'!F129)</f>
        <v/>
      </c>
      <c r="G209" t="str">
        <f>IF(B209="","No Number",IF(ISNUMBER(VALUE(MID(B209,5,2))),IF(LEN(B209)=3,"Total",IF(OR(LEFT(B209,3)="340",LEFT(B209,3)="350",ISNUMBER(F209)),IF(SUM(D209:F209)=0,0,"Data"),"No Number")),"Head"))</f>
        <v>No Number</v>
      </c>
    </row>
    <row r="210">
      <c r="B210" t="str">
        <f>IF(OR( 'BS-2'!B130=0,'BS-2'!B130=""),"",'BS-2'!B130)</f>
        <v/>
      </c>
      <c r="C210" t="str">
        <f>IF(OR( 'BS-2'!B130=0,'BS-2'!B130=""),"",'BS-2'!C130)</f>
        <v/>
      </c>
      <c r="D210" t="str">
        <f>IF(OR( 'BS-2'!B130=0,'BS-2'!B130=""),"",'BS-2'!D130)</f>
        <v/>
      </c>
      <c r="E210" t="str">
        <f>IF(OR( 'BS-2'!B130=0,'BS-2'!B130=""),"",'BS-2'!E130)</f>
        <v/>
      </c>
      <c r="F210" t="str">
        <f>IF(OR( 'BS-2'!B130=0,'BS-2'!B130=""),"",'BS-2'!F130)</f>
        <v/>
      </c>
      <c r="G210" t="str">
        <f>IF(B210="","No Number",IF(ISNUMBER(VALUE(MID(B210,5,2))),IF(LEN(B210)=3,"Total",IF(OR(LEFT(B210,3)="340",LEFT(B210,3)="350",ISNUMBER(F210)),IF(SUM(D210:F210)=0,0,"Data"),"No Number")),"Head"))</f>
        <v>No Number</v>
      </c>
    </row>
    <row r="211">
      <c r="B211" t="str">
        <f>IF(OR( 'BS-2'!B131=0,'BS-2'!B131=""),"",'BS-2'!B131)</f>
        <v/>
      </c>
      <c r="C211" t="str">
        <f>IF(OR( 'BS-2'!B131=0,'BS-2'!B131=""),"",'BS-2'!C131)</f>
        <v/>
      </c>
      <c r="D211" t="str">
        <f>IF(OR( 'BS-2'!B131=0,'BS-2'!B131=""),"",'BS-2'!D131)</f>
        <v/>
      </c>
      <c r="E211" t="str">
        <f>IF(OR( 'BS-2'!B131=0,'BS-2'!B131=""),"",'BS-2'!E131)</f>
        <v/>
      </c>
      <c r="F211" t="str">
        <f>IF(OR( 'BS-2'!B131=0,'BS-2'!B131=""),"",'BS-2'!F131)</f>
        <v/>
      </c>
      <c r="G211" t="str">
        <f>IF(B211="","No Number",IF(ISNUMBER(VALUE(MID(B211,5,2))),IF(LEN(B211)=3,"Total",IF(OR(LEFT(B211,3)="340",LEFT(B211,3)="350",ISNUMBER(F211)),IF(SUM(D211:F211)=0,0,"Data"),"No Number")),"Head"))</f>
        <v>No Number</v>
      </c>
    </row>
    <row r="212">
      <c r="B212">
        <f>IF(OR( 'BS-2'!B132=0,'BS-2'!B132=""),"",'BS-2'!B132)</f>
        <v>171</v>
      </c>
      <c r="C212" t="str">
        <f>IF(OR( 'BS-2'!B132=0,'BS-2'!B132=""),"",'BS-2'!C132)</f>
        <v>Total  Interest Earned</v>
      </c>
      <c r="D212">
        <f>SUBTOTAL(9,D202:D211)</f>
        <v>658107</v>
      </c>
      <c r="E212">
        <f>SUBTOTAL(9,E202:E211)</f>
        <v>700000</v>
      </c>
      <c r="F212">
        <f>SUBTOTAL(9,F202:F211)</f>
        <v>800000</v>
      </c>
      <c r="G212" t="str">
        <f>IF(B212="","No Number",IF(ISNUMBER(VALUE(MID(B212,5,2))),IF(LEN(B212)=3,"Total",IF(OR(LEFT(B212,3)="340",LEFT(B212,3)="350",ISNUMBER(F212)),IF(SUM(D212:F212)=0,0,"Data"),"No Number")),"Head"))</f>
        <v>Head</v>
      </c>
    </row>
    <row r="213" xml:space="preserve">
      <c r="B213" t="str">
        <v>BS-2 PARTICULARS</v>
      </c>
      <c r="D213" t="str">
        <f>D32</f>
        <v>Actuals for the year 2023-2024(യഥാര്‍ത്ഥ കണക്ക് 2023-2024)</v>
      </c>
      <c r="E213" t="str">
        <f>E32</f>
        <v>Budget  for the  year (including all revisions) 2024-2025  (പരിഷ്കരിച്ച ബജറ്റ്  2024-2025)</v>
      </c>
      <c r="F213" t="str" xml:space="preserve">
        <f>F32</f>
        <v xml:space="preserve">Budget for the Year2025-2026
 (ബജറ്റ്-2025-2026)</v>
      </c>
      <c r="G213" t="str">
        <f>IF(B213="","No Number",IF(ISNUMBER(VALUE(MID(B213,5,2))),IF(LEN(B213)=3,"Total",IF(OR(LEFT(B213,3)="340",LEFT(B213,3)="350",ISNUMBER(F213)),IF(SUM(D213:F213)=0,0,"Data"),"No Number")),"Head"))</f>
        <v>Head</v>
      </c>
    </row>
    <row r="214">
      <c r="B214" t="str">
        <f>'BS-2'!B133</f>
        <v>180 - Other Income</v>
      </c>
      <c r="G214" t="str">
        <f>IF(B214="","No Number",IF(ISNUMBER(VALUE(MID(B214,5,2))),IF(LEN(B214)=3,"Total",IF(OR(LEFT(B214,3)="340",LEFT(B214,3)="350",ISNUMBER(F214)),IF(SUM(D214:F214)=0,0,"Data"),"No Number")),"Head"))</f>
        <v>Head</v>
      </c>
    </row>
    <row r="215">
      <c r="B215">
        <f>IF(OR( 'BS-2'!B134=0,'BS-2'!B134=""),"",'BS-2'!B134)</f>
        <v>1801001</v>
      </c>
      <c r="C215" t="str">
        <f>IF(OR( 'BS-2'!B134=0,'BS-2'!B134=""),"",'BS-2'!C134)</f>
        <v>Deposits Forfeited-നിക്ഷേപങ്ങള്‍ കണ്ടുകെട്ടിയത്</v>
      </c>
      <c r="D215">
        <f>IF(OR( 'BS-2'!B134=0,'BS-2'!B134=""),"",'BS-2'!D134)</f>
        <v>117534</v>
      </c>
      <c r="E215">
        <f>IF(OR( 'BS-2'!B134=0,'BS-2'!B134=""),"",'BS-2'!E134)</f>
        <v>15000</v>
      </c>
      <c r="F215">
        <f>IF(OR( 'BS-2'!B134=0,'BS-2'!B134=""),"",'BS-2'!F134)</f>
        <v>50000</v>
      </c>
      <c r="G215" t="str">
        <f>IF(B215="","No Number",IF(ISNUMBER(VALUE(MID(B215,5,2))),IF(LEN(B215)=3,"Total",IF(OR(LEFT(B215,3)="340",LEFT(B215,3)="350",ISNUMBER(F215)),IF(SUM(D215:F215)=0,0,"Data"),"No Number")),"Head"))</f>
        <v>Data</v>
      </c>
    </row>
    <row r="216">
      <c r="B216">
        <f>IF(OR( 'BS-2'!B135=0,'BS-2'!B135=""),"",'BS-2'!B135)</f>
        <v>1801101</v>
      </c>
      <c r="C216" t="str">
        <f>IF(OR( 'BS-2'!B135=0,'BS-2'!B135=""),"",'BS-2'!C135)</f>
        <v>Lapsed Deposits-കാലഹരണപ്പെട്ട നിക്ഷേപങ്ങള്‍</v>
      </c>
      <c r="D216">
        <f>IF(OR( 'BS-2'!B135=0,'BS-2'!B135=""),"",'BS-2'!D135)</f>
        <v>0</v>
      </c>
      <c r="E216">
        <f>IF(OR( 'BS-2'!B135=0,'BS-2'!B135=""),"",'BS-2'!E135)</f>
        <v>0</v>
      </c>
      <c r="F216">
        <f>IF(OR( 'BS-2'!B135=0,'BS-2'!B135=""),"",'BS-2'!F135)</f>
        <v>0</v>
      </c>
      <c r="G216">
        <f>IF(B216="","No Number",IF(ISNUMBER(VALUE(MID(B216,5,2))),IF(LEN(B216)=3,"Total",IF(OR(LEFT(B216,3)="340",LEFT(B216,3)="350",ISNUMBER(F216)),IF(SUM(D216:F216)=0,0,"Data"),"No Number")),"Head"))</f>
        <v>0</v>
      </c>
    </row>
    <row r="217">
      <c r="B217">
        <f>IF(OR( 'BS-2'!B136=0,'BS-2'!B136=""),"",'BS-2'!B136)</f>
        <v>1802001</v>
      </c>
      <c r="C217" t="str">
        <f>IF(OR( 'BS-2'!B136=0,'BS-2'!B136=""),"",'BS-2'!C136)</f>
        <v>Insurance Claim Recovery-ഇന്ഷുറന്സ് ക്ലെയിം ലഭിച്ചത്</v>
      </c>
      <c r="D217">
        <f>IF(OR( 'BS-2'!B136=0,'BS-2'!B136=""),"",'BS-2'!D136)</f>
        <v>0</v>
      </c>
      <c r="E217">
        <f>IF(OR( 'BS-2'!B136=0,'BS-2'!B136=""),"",'BS-2'!E136)</f>
        <v>0</v>
      </c>
      <c r="F217">
        <f>IF(OR( 'BS-2'!B136=0,'BS-2'!B136=""),"",'BS-2'!F136)</f>
        <v>0</v>
      </c>
      <c r="G217">
        <f>IF(B217="","No Number",IF(ISNUMBER(VALUE(MID(B217,5,2))),IF(LEN(B217)=3,"Total",IF(OR(LEFT(B217,3)="340",LEFT(B217,3)="350",ISNUMBER(F217)),IF(SUM(D217:F217)=0,0,"Data"),"No Number")),"Head"))</f>
        <v>0</v>
      </c>
    </row>
    <row r="218">
      <c r="B218">
        <f>IF(OR( 'BS-2'!B137=0,'BS-2'!B137=""),"",'BS-2'!B137)</f>
        <v>1803001</v>
      </c>
      <c r="C218" t="str">
        <f>IF(OR( 'BS-2'!B137=0,'BS-2'!B137=""),"",'BS-2'!C137)</f>
        <v>Profit on Disposal of Fixed Assets-സ്ഥിര ആസ്തികളുടെ വില്പ്പനയിലുള്ള ലാഭം</v>
      </c>
      <c r="D218">
        <f>IF(OR( 'BS-2'!B137=0,'BS-2'!B137=""),"",'BS-2'!D137)</f>
        <v>0</v>
      </c>
      <c r="E218">
        <f>IF(OR( 'BS-2'!B137=0,'BS-2'!B137=""),"",'BS-2'!E137)</f>
        <v>0</v>
      </c>
      <c r="F218">
        <f>IF(OR( 'BS-2'!B137=0,'BS-2'!B137=""),"",'BS-2'!F137)</f>
        <v>0</v>
      </c>
      <c r="G218">
        <f>IF(B218="","No Number",IF(ISNUMBER(VALUE(MID(B218,5,2))),IF(LEN(B218)=3,"Total",IF(OR(LEFT(B218,3)="340",LEFT(B218,3)="350",ISNUMBER(F218)),IF(SUM(D218:F218)=0,0,"Data"),"No Number")),"Head"))</f>
        <v>0</v>
      </c>
    </row>
    <row r="219">
      <c r="B219">
        <f>IF(OR( 'BS-2'!B138=0,'BS-2'!B138=""),"",'BS-2'!B138)</f>
        <v>1804001</v>
      </c>
      <c r="C219" t="str">
        <f>IF(OR( 'BS-2'!B138=0,'BS-2'!B138=""),"",'BS-2'!C138)</f>
        <v>Recovery from Employees-ജീവനക്കാരില്‍ നിന്നുള്ള റിക്കവറികള്‍</v>
      </c>
      <c r="D219">
        <f>IF(OR( 'BS-2'!B138=0,'BS-2'!B138=""),"",'BS-2'!D138)</f>
        <v>0</v>
      </c>
      <c r="E219">
        <f>IF(OR( 'BS-2'!B138=0,'BS-2'!B138=""),"",'BS-2'!E138)</f>
        <v>21</v>
      </c>
      <c r="F219">
        <f>IF(OR( 'BS-2'!B138=0,'BS-2'!B138=""),"",'BS-2'!F138)</f>
        <v>0</v>
      </c>
      <c r="G219" t="str">
        <f>IF(B219="","No Number",IF(ISNUMBER(VALUE(MID(B219,5,2))),IF(LEN(B219)=3,"Total",IF(OR(LEFT(B219,3)="340",LEFT(B219,3)="350",ISNUMBER(F219)),IF(SUM(D219:F219)=0,0,"Data"),"No Number")),"Head"))</f>
        <v>Data</v>
      </c>
    </row>
    <row r="220">
      <c r="B220">
        <f>IF(OR( 'BS-2'!B139=0,'BS-2'!B139=""),"",'BS-2'!B139)</f>
        <v>1808001</v>
      </c>
      <c r="C220" t="str">
        <f>IF(OR( 'BS-2'!B139=0,'BS-2'!B139=""),"",'BS-2'!C139)</f>
        <v>Miscellaneous Income</v>
      </c>
      <c r="D220">
        <f>IF(OR( 'BS-2'!B139=0,'BS-2'!B139=""),"",'BS-2'!D139)</f>
        <v>108000</v>
      </c>
      <c r="E220">
        <f>IF(OR( 'BS-2'!B139=0,'BS-2'!B139=""),"",'BS-2'!E139)</f>
        <v>11000</v>
      </c>
      <c r="F220">
        <f>IF(OR( 'BS-2'!B139=0,'BS-2'!B139=""),"",'BS-2'!F139)</f>
        <v>25000</v>
      </c>
      <c r="G220" t="str">
        <f>IF(B220="","No Number",IF(ISNUMBER(VALUE(MID(B220,5,2))),IF(LEN(B220)=3,"Total",IF(OR(LEFT(B220,3)="340",LEFT(B220,3)="350",ISNUMBER(F220)),IF(SUM(D220:F220)=0,0,"Data"),"No Number")),"Head"))</f>
        <v>Data</v>
      </c>
    </row>
    <row r="221">
      <c r="B221" t="str">
        <f>IF(OR( 'BS-2'!B140=0,'BS-2'!B140=""),"",'BS-2'!B140)</f>
        <v/>
      </c>
      <c r="C221" t="str">
        <f>IF(OR( 'BS-2'!B140=0,'BS-2'!B140=""),"",'BS-2'!C140)</f>
        <v/>
      </c>
      <c r="D221" t="str">
        <f>IF(OR( 'BS-2'!B140=0,'BS-2'!B140=""),"",'BS-2'!D140)</f>
        <v/>
      </c>
      <c r="E221" t="str">
        <f>IF(OR( 'BS-2'!B140=0,'BS-2'!B140=""),"",'BS-2'!E140)</f>
        <v/>
      </c>
      <c r="F221" t="str">
        <f>IF(OR( 'BS-2'!B140=0,'BS-2'!B140=""),"",'BS-2'!F140)</f>
        <v/>
      </c>
      <c r="G221" t="str">
        <f>IF(B221="","No Number",IF(ISNUMBER(VALUE(MID(B221,5,2))),IF(LEN(B221)=3,"Total",IF(OR(LEFT(B221,3)="340",LEFT(B221,3)="350",ISNUMBER(F221)),IF(SUM(D221:F221)=0,0,"Data"),"No Number")),"Head"))</f>
        <v>No Number</v>
      </c>
    </row>
    <row r="222">
      <c r="B222" t="str">
        <f>IF(OR( 'BS-2'!B141=0,'BS-2'!B141=""),"",'BS-2'!B141)</f>
        <v/>
      </c>
      <c r="C222" t="str">
        <f>IF(OR( 'BS-2'!B141=0,'BS-2'!B141=""),"",'BS-2'!C141)</f>
        <v/>
      </c>
      <c r="D222" t="str">
        <f>IF(OR( 'BS-2'!B141=0,'BS-2'!B141=""),"",'BS-2'!D141)</f>
        <v/>
      </c>
      <c r="E222" t="str">
        <f>IF(OR( 'BS-2'!B141=0,'BS-2'!B141=""),"",'BS-2'!E141)</f>
        <v/>
      </c>
      <c r="F222" t="str">
        <f>IF(OR( 'BS-2'!B141=0,'BS-2'!B141=""),"",'BS-2'!F141)</f>
        <v/>
      </c>
      <c r="G222" t="str">
        <f>IF(B222="","No Number",IF(ISNUMBER(VALUE(MID(B222,5,2))),IF(LEN(B222)=3,"Total",IF(OR(LEFT(B222,3)="340",LEFT(B222,3)="350",ISNUMBER(F222)),IF(SUM(D222:F222)=0,0,"Data"),"No Number")),"Head"))</f>
        <v>No Number</v>
      </c>
    </row>
    <row r="223">
      <c r="B223" t="str">
        <f>IF(OR( 'BS-2'!B142=0,'BS-2'!B142=""),"",'BS-2'!B142)</f>
        <v/>
      </c>
      <c r="C223" t="str">
        <f>IF(OR( 'BS-2'!B142=0,'BS-2'!B142=""),"",'BS-2'!C142)</f>
        <v/>
      </c>
      <c r="D223" t="str">
        <f>IF(OR( 'BS-2'!B142=0,'BS-2'!B142=""),"",'BS-2'!D142)</f>
        <v/>
      </c>
      <c r="E223" t="str">
        <f>IF(OR( 'BS-2'!B142=0,'BS-2'!B142=""),"",'BS-2'!E142)</f>
        <v/>
      </c>
      <c r="F223" t="str">
        <f>IF(OR( 'BS-2'!B142=0,'BS-2'!B142=""),"",'BS-2'!F142)</f>
        <v/>
      </c>
      <c r="G223" t="str">
        <f>IF(B223="","No Number",IF(ISNUMBER(VALUE(MID(B223,5,2))),IF(LEN(B223)=3,"Total",IF(OR(LEFT(B223,3)="340",LEFT(B223,3)="350",ISNUMBER(F223)),IF(SUM(D223:F223)=0,0,"Data"),"No Number")),"Head"))</f>
        <v>No Number</v>
      </c>
    </row>
    <row r="224">
      <c r="B224" t="str">
        <f>IF(OR( 'BS-2'!B143=0,'BS-2'!B143=""),"",'BS-2'!B143)</f>
        <v/>
      </c>
      <c r="C224" t="str">
        <f>IF(OR( 'BS-2'!B143=0,'BS-2'!B143=""),"",'BS-2'!C143)</f>
        <v/>
      </c>
      <c r="D224" t="str">
        <f>IF(OR( 'BS-2'!B143=0,'BS-2'!B143=""),"",'BS-2'!D143)</f>
        <v/>
      </c>
      <c r="E224" t="str">
        <f>IF(OR( 'BS-2'!B143=0,'BS-2'!B143=""),"",'BS-2'!E143)</f>
        <v/>
      </c>
      <c r="F224" t="str">
        <f>IF(OR( 'BS-2'!B143=0,'BS-2'!B143=""),"",'BS-2'!F143)</f>
        <v/>
      </c>
      <c r="G224" t="str">
        <f>IF(B224="","No Number",IF(ISNUMBER(VALUE(MID(B224,5,2))),IF(LEN(B224)=3,"Total",IF(OR(LEFT(B224,3)="340",LEFT(B224,3)="350",ISNUMBER(F224)),IF(SUM(D224:F224)=0,0,"Data"),"No Number")),"Head"))</f>
        <v>No Number</v>
      </c>
    </row>
    <row r="225">
      <c r="B225">
        <f>IF(OR( 'BS-2'!B144=0,'BS-2'!B144=""),"",'BS-2'!B144)</f>
        <v>180</v>
      </c>
      <c r="C225" t="str">
        <f>IF(OR( 'BS-2'!B144=0,'BS-2'!B144=""),"",'BS-2'!C144)</f>
        <v>Total Other Income</v>
      </c>
      <c r="D225">
        <f>SUBTOTAL(9,D215:D224)</f>
        <v>225534</v>
      </c>
      <c r="E225">
        <f>SUBTOTAL(9,E215:E224)</f>
        <v>26021</v>
      </c>
      <c r="F225">
        <f>SUBTOTAL(9,F215:F224)</f>
        <v>75000</v>
      </c>
      <c r="G225" t="str">
        <f>IF(B225="","No Number",IF(ISNUMBER(VALUE(MID(B225,5,2))),IF(LEN(B225)=3,"Total",IF(OR(LEFT(B225,3)="340",LEFT(B225,3)="350",ISNUMBER(F225)),IF(SUM(D225:F225)=0,0,"Data"),"No Number")),"Head"))</f>
        <v>Head</v>
      </c>
    </row>
    <row r="226">
      <c r="B226" t="str">
        <v>Total-Non tax revenue-ആകെ നികുതിയിതര വരവുകള്‍</v>
      </c>
      <c r="D226">
        <f>SUBTOTAL(9,D83:D224)</f>
        <v>6277136</v>
      </c>
      <c r="E226">
        <f>SUBTOTAL(9,E83:E224)</f>
        <v>6073521</v>
      </c>
      <c r="F226">
        <f>SUBTOTAL(9,F83:F224)</f>
        <v>6074000</v>
      </c>
      <c r="G226" t="str">
        <f>IF(B226="","No Number",IF(ISNUMBER(VALUE(MID(B226,5,2))),IF(LEN(B226)=3,"Total",IF(OR(LEFT(B226,3)="340",LEFT(B226,3)="350",ISNUMBER(F226)),IF(SUM(D226:F226)=0,0,"Data"),"No Number")),"Head"))</f>
        <v>Head</v>
      </c>
    </row>
    <row r="227">
      <c r="B227" t="str">
        <f>B57</f>
        <v>Karassery Grama Panchayath Draft  Budget for the Financial Year 2025-2026</v>
      </c>
      <c r="G227" t="str">
        <f>IF(B227="","No Number",IF(ISNUMBER(VALUE(MID(B227,5,2))),IF(LEN(B227)=3,"Total",IF(OR(LEFT(B227,3)="340",LEFT(B227,3)="350",ISNUMBER(F227)),IF(SUM(D227:F227)=0,0,"Data"),"No Number")),"Head"))</f>
        <v>Head</v>
      </c>
    </row>
    <row r="228">
      <c r="B228" t="str">
        <f>'BS-3'!B5</f>
        <v>BS-3- GENERAL PURPOSE FUND-   ജനറല്‍ പര്‍പ്പസ് ഫണ്ട്  )</v>
      </c>
      <c r="G228" t="str">
        <f>IF(B228="","No Number",IF(ISNUMBER(VALUE(MID(B228,5,2))),IF(LEN(B228)=3,"Total",IF(OR(LEFT(B228,3)="340",LEFT(B228,3)="350",ISNUMBER(F228)),IF(SUM(D228:F228)=0,0,"Data"),"No Number")),"Head"))</f>
        <v>Head</v>
      </c>
    </row>
    <row r="229" xml:space="preserve">
      <c r="B229" t="str">
        <v>DETAILED HEAD CODE</v>
      </c>
      <c r="C229" t="str">
        <v>PARTICULARS (ഇനവിവരം)</v>
      </c>
      <c r="D229" t="str">
        <f>D32</f>
        <v>Actuals for the year 2023-2024(യഥാര്‍ത്ഥ കണക്ക് 2023-2024)</v>
      </c>
      <c r="E229" t="str">
        <f>E32</f>
        <v>Budget  for the  year (including all revisions) 2024-2025  (പരിഷ്കരിച്ച ബജറ്റ്  2024-2025)</v>
      </c>
      <c r="F229" t="str" xml:space="preserve">
        <f>F32</f>
        <v xml:space="preserve">Budget for the Year2025-2026
 (ബജറ്റ്-2025-2026)</v>
      </c>
      <c r="G229" t="str">
        <f>IF(B229="","No Number",IF(ISNUMBER(VALUE(MID(B229,5,2))),IF(LEN(B229)=3,"Total",IF(OR(LEFT(B229,3)="340",LEFT(B229,3)="350",ISNUMBER(F229)),IF(SUM(D229:F229)=0,0,"Data"),"No Number")),"Head"))</f>
        <v>Head</v>
      </c>
    </row>
    <row r="230">
      <c r="B230">
        <f>IF(OR(  'BS-3'!B7=0, 'BS-3'!B7=""),"", 'BS-3'!B7)</f>
        <v>1601005</v>
      </c>
      <c r="C230" t="str">
        <f>IF(OR(  'BS-3'!B7=0, 'BS-3'!B7=""),"", 'BS-3'!C7)</f>
        <v xml:space="preserve">General purpose fund-ജനറല്‍ പര്‍പ്പസ് ഫണ്ട് </v>
      </c>
      <c r="D230">
        <f>IF(OR(  'BS-3'!B7=0, 'BS-3'!B7=""),"", 'BS-3'!D7)</f>
        <v>14495400</v>
      </c>
      <c r="E230">
        <f>IF(OR(  'BS-3'!B7=0, 'BS-3'!B7=""),"", 'BS-3'!E7)</f>
        <v>21933000</v>
      </c>
      <c r="F230">
        <f>IF(OR(  'BS-3'!B7=0, 'BS-3'!B7=""),"", 'BS-3'!F7)</f>
        <v>22031000</v>
      </c>
      <c r="G230" t="str">
        <f>IF(B230="","No Number",IF(ISNUMBER(VALUE(MID(B230,5,2))),IF(LEN(B230)=3,"Total",IF(OR(LEFT(B230,3)="340",LEFT(B230,3)="350",ISNUMBER(F230)),IF(SUM(D230:F230)=0,0,"Data"),"No Number")),"Head"))</f>
        <v>Data</v>
      </c>
    </row>
    <row r="231">
      <c r="B231" t="str">
        <f>IF(OR(  'BS-3'!B8=0, 'BS-3'!B8=""),"", 'BS-3'!B8)</f>
        <v/>
      </c>
      <c r="C231" t="str">
        <f>IF(OR(  'BS-3'!B8=0, 'BS-3'!B8=""),"", 'BS-3'!C8)</f>
        <v/>
      </c>
      <c r="D231" t="str">
        <f>IF(OR(  'BS-3'!B8=0, 'BS-3'!B8=""),"", 'BS-3'!D8)</f>
        <v/>
      </c>
      <c r="E231" t="str">
        <f>IF(OR(  'BS-3'!B8=0, 'BS-3'!B8=""),"", 'BS-3'!E8)</f>
        <v/>
      </c>
      <c r="F231" t="str">
        <f>IF(OR(  'BS-3'!B8=0, 'BS-3'!B8=""),"", 'BS-3'!F8)</f>
        <v/>
      </c>
      <c r="G231" t="str">
        <f>IF(B231="","No Number",IF(ISNUMBER(VALUE(MID(B231,5,2))),IF(LEN(B231)=3,"Total",IF(OR(LEFT(B231,3)="340",LEFT(B231,3)="350",ISNUMBER(F231)),IF(SUM(D231:F231)=0,0,"Data"),"No Number")),"Head"))</f>
        <v>No Number</v>
      </c>
    </row>
    <row r="232">
      <c r="B232">
        <f>IF(OR(  'BS-3'!B9=0, 'BS-3'!B9=""),"", 'BS-3'!B9)</f>
        <v>160</v>
      </c>
      <c r="C232" t="str">
        <f>IF(OR(  'BS-3'!B9=0, 'BS-3'!B9=""),"", 'BS-3'!C9)</f>
        <v xml:space="preserve">Total-General purpose fund-ജനറല്‍ പര്‍പ്പസ് ഫണ്ട് </v>
      </c>
      <c r="D232">
        <f>SUBTOTAL(9,D230:D231)</f>
        <v>14495400</v>
      </c>
      <c r="E232">
        <f>SUBTOTAL(9,E230:E231)</f>
        <v>21933000</v>
      </c>
      <c r="F232">
        <f>SUBTOTAL(9,F230:F231)</f>
        <v>22031000</v>
      </c>
      <c r="G232" t="str">
        <f>IF(B232="","No Number",IF(ISNUMBER(VALUE(MID(B232,5,2))),IF(LEN(B232)=3,"Total",IF(OR(LEFT(B232,3)="340",LEFT(B232,3)="350",ISNUMBER(F232)),IF(SUM(D232:F232)=0,0,"Data"),"No Number")),"Head"))</f>
        <v>Head</v>
      </c>
    </row>
    <row r="233">
      <c r="B233" t="str">
        <f>B57</f>
        <v>Karassery Grama Panchayath Draft  Budget for the Financial Year 2025-2026</v>
      </c>
      <c r="G233" t="str">
        <f>IF(B233="","No Number",IF(ISNUMBER(VALUE(MID(B233,5,2))),IF(LEN(B233)=3,"Total",IF(OR(LEFT(B233,3)="340",LEFT(B233,3)="350",ISNUMBER(F233)),IF(SUM(D233:F233)=0,0,"Data"),"No Number")),"Head"))</f>
        <v>Head</v>
      </c>
    </row>
    <row r="234">
      <c r="B234" t="str">
        <f>'BS-4'!B5</f>
        <v xml:space="preserve">BS-4 -REVENUE INCOME-PLAN GRANTS- (പദ്ധതി ചെലവുകള്‍ക്കു വേണ്ടിയുള്ള ഗ്രാന്‍റ്/ഫണ്ട്/വിഹിതം - റവന്യു വരവുകള്‍ )  </v>
      </c>
      <c r="G234" t="str">
        <f>IF(B234="","No Number",IF(ISNUMBER(VALUE(MID(B234,5,2))),IF(LEN(B234)=3,"Total",IF(OR(LEFT(B234,3)="340",LEFT(B234,3)="350",ISNUMBER(F234)),IF(SUM(D234:F234)=0,0,"Data"),"No Number")),"Head"))</f>
        <v>Head</v>
      </c>
    </row>
    <row r="235" xml:space="preserve">
      <c r="B235" t="str">
        <v>DETAILED HEAD CODE</v>
      </c>
      <c r="C235" t="str">
        <v>PARTICULARS (ഇനവിവരം)</v>
      </c>
      <c r="D235" t="str">
        <f>D229</f>
        <v>Actuals for the year 2023-2024(യഥാര്‍ത്ഥ കണക്ക് 2023-2024)</v>
      </c>
      <c r="E235" t="str">
        <f>E229</f>
        <v>Budget  for the  year (including all revisions) 2024-2025  (പരിഷ്കരിച്ച ബജറ്റ്  2024-2025)</v>
      </c>
      <c r="F235" t="str" xml:space="preserve">
        <f>F229</f>
        <v xml:space="preserve">Budget for the Year2025-2026
 (ബജറ്റ്-2025-2026)</v>
      </c>
      <c r="G235" t="str">
        <f>IF(B235="","No Number",IF(ISNUMBER(VALUE(MID(B235,5,2))),IF(LEN(B235)=3,"Total",IF(OR(LEFT(B235,3)="340",LEFT(B235,3)="350",ISNUMBER(F235)),IF(SUM(D235:F235)=0,0,"Data"),"No Number")),"Head"))</f>
        <v>Head</v>
      </c>
    </row>
    <row r="236">
      <c r="B236">
        <f>IF(OR(   'BS-4'!B7=0, 'BS-4'!B7=""),"",'BS-4'!B7)</f>
        <v>3111001</v>
      </c>
      <c r="C236" t="str">
        <f>IF(OR(   'BS-4'!B7=0, 'BS-4'!B7=""),"",'BS-4'!C7)</f>
        <v>Special Funds-പ്രത്യേക ഫണ്ട്</v>
      </c>
      <c r="D236">
        <f>IF(OR(   'BS-4'!B7=0, 'BS-4'!B7=""),"",'BS-4'!D7)</f>
        <v>0</v>
      </c>
      <c r="E236">
        <f>IF(OR(   'BS-4'!B7=0, 'BS-4'!B7=""),"",'BS-4'!E7)</f>
        <v>0</v>
      </c>
      <c r="F236">
        <f>IF(OR(   'BS-4'!B7=0, 'BS-4'!B7=""),"",'BS-4'!F7)</f>
        <v>0</v>
      </c>
      <c r="G236">
        <f>IF(B236="","No Number",IF(ISNUMBER(VALUE(MID(B236,5,2))),IF(LEN(B236)=3,"Total",IF(OR(LEFT(B236,3)="340",LEFT(B236,3)="350",ISNUMBER(F236)),IF(SUM(D236:F236)=0,0,"Data"),"No Number")),"Head"))</f>
        <v>0</v>
      </c>
    </row>
    <row r="237">
      <c r="B237">
        <f>IF(OR(   'BS-4'!B8=0, 'BS-4'!B8=""),"",'BS-4'!B8)</f>
        <v>3112001</v>
      </c>
      <c r="C237" t="str">
        <f>IF(OR(   'BS-4'!B8=0, 'BS-4'!B8=""),"",'BS-4'!C8)</f>
        <v xml:space="preserve">Development Fund for Transfer to Other LSGIs for Joint Venture Project - for Capital Expenditure-സംയോജിത പദ്ധതികള്‍ക്കുള്ള വികസന ഫണ്ട് വിഹിതം-മൂലധന  ചെലവുകള്‍ക്ക്‌ </v>
      </c>
      <c r="D237">
        <f>IF(OR(   'BS-4'!B8=0, 'BS-4'!B8=""),"",'BS-4'!D8)</f>
        <v>0</v>
      </c>
      <c r="E237">
        <f>IF(OR(   'BS-4'!B8=0, 'BS-4'!B8=""),"",'BS-4'!E8)</f>
        <v>0</v>
      </c>
      <c r="F237">
        <f>IF(OR(   'BS-4'!B8=0, 'BS-4'!B8=""),"",'BS-4'!F8)</f>
        <v>0</v>
      </c>
      <c r="G237">
        <f>IF(B237="","No Number",IF(ISNUMBER(VALUE(MID(B237,5,2))),IF(LEN(B237)=3,"Total",IF(OR(LEFT(B237,3)="340",LEFT(B237,3)="350",ISNUMBER(F237)),IF(SUM(D237:F237)=0,0,"Data"),"No Number")),"Head"))</f>
        <v>0</v>
      </c>
    </row>
    <row r="238">
      <c r="B238">
        <f>IF(OR(   'BS-4'!B9=0, 'BS-4'!B9=""),"",'BS-4'!B9)</f>
        <v>3112002</v>
      </c>
      <c r="C238" t="str">
        <f>IF(OR(   'BS-4'!B9=0, 'BS-4'!B9=""),"",'BS-4'!C9)</f>
        <v xml:space="preserve">Development Fund for Transfer to Other LSGIs for Joint Venture Project - for Revenue Expenditure -സംയോജിത പദ്ധതികള്‍ക്കുള്ള വികസന ഫണ്ട് വിഹിതം-റവന്യു ചെലവുകള്‍ക്ക്‌ </v>
      </c>
      <c r="D238">
        <f>IF(OR(   'BS-4'!B9=0, 'BS-4'!B9=""),"",'BS-4'!D9)</f>
        <v>0</v>
      </c>
      <c r="E238">
        <f>IF(OR(   'BS-4'!B9=0, 'BS-4'!B9=""),"",'BS-4'!E9)</f>
        <v>0</v>
      </c>
      <c r="F238">
        <f>IF(OR(   'BS-4'!B9=0, 'BS-4'!B9=""),"",'BS-4'!F9)</f>
        <v>0</v>
      </c>
      <c r="G238">
        <f>IF(B238="","No Number",IF(ISNUMBER(VALUE(MID(B238,5,2))),IF(LEN(B238)=3,"Total",IF(OR(LEFT(B238,3)="340",LEFT(B238,3)="350",ISNUMBER(F238)),IF(SUM(D238:F238)=0,0,"Data"),"No Number")),"Head"))</f>
        <v>0</v>
      </c>
    </row>
    <row r="239">
      <c r="B239">
        <f>IF(OR(   'BS-4'!B10=0, 'BS-4'!B10=""),"",'BS-4'!B10)</f>
        <v>3112003</v>
      </c>
      <c r="C239" t="str">
        <f>IF(OR(   'BS-4'!B10=0, 'BS-4'!B10=""),"",'BS-4'!C10)</f>
        <v xml:space="preserve">Development Fund for Transfer to Other LSGIs for Other Specific Purposes - for Capital Expenditure-പ്രത്യേക  പദ്ധതികള്‍ക്കുള്ള വികസന ഫണ്ട് വിഹിതം-മൂലധന ചെലവുകള്‍ക്ക്‌ </v>
      </c>
      <c r="D239">
        <f>IF(OR(   'BS-4'!B10=0, 'BS-4'!B10=""),"",'BS-4'!D10)</f>
        <v>0</v>
      </c>
      <c r="E239">
        <f>IF(OR(   'BS-4'!B10=0, 'BS-4'!B10=""),"",'BS-4'!E10)</f>
        <v>0</v>
      </c>
      <c r="F239">
        <f>IF(OR(   'BS-4'!B10=0, 'BS-4'!B10=""),"",'BS-4'!F10)</f>
        <v>0</v>
      </c>
      <c r="G239">
        <f>IF(B239="","No Number",IF(ISNUMBER(VALUE(MID(B239,5,2))),IF(LEN(B239)=3,"Total",IF(OR(LEFT(B239,3)="340",LEFT(B239,3)="350",ISNUMBER(F239)),IF(SUM(D239:F239)=0,0,"Data"),"No Number")),"Head"))</f>
        <v>0</v>
      </c>
    </row>
    <row r="240">
      <c r="B240">
        <f>IF(OR(   'BS-4'!B11=0, 'BS-4'!B11=""),"",'BS-4'!B11)</f>
        <v>3112004</v>
      </c>
      <c r="C240" t="str">
        <f>IF(OR(   'BS-4'!B11=0, 'BS-4'!B11=""),"",'BS-4'!C11)</f>
        <v xml:space="preserve">Development Fund for Transfer to Other LSGIs for Other Specific Purposes - for Revenue Expenditure-പ്രത്യേക  പദ്ധതികള്‍ക്കുള്ള വികസന ഫണ്ട് വിഹിതം-റവന്യു ചെലവുകള്‍ക്ക്‌ </v>
      </c>
      <c r="D240">
        <f>IF(OR(   'BS-4'!B11=0, 'BS-4'!B11=""),"",'BS-4'!D11)</f>
        <v>0</v>
      </c>
      <c r="E240">
        <f>IF(OR(   'BS-4'!B11=0, 'BS-4'!B11=""),"",'BS-4'!E11)</f>
        <v>0</v>
      </c>
      <c r="F240">
        <f>IF(OR(   'BS-4'!B11=0, 'BS-4'!B11=""),"",'BS-4'!F11)</f>
        <v>0</v>
      </c>
      <c r="G240">
        <f>IF(B240="","No Number",IF(ISNUMBER(VALUE(MID(B240,5,2))),IF(LEN(B240)=3,"Total",IF(OR(LEFT(B240,3)="340",LEFT(B240,3)="350",ISNUMBER(F240)),IF(SUM(D240:F240)=0,0,"Data"),"No Number")),"Head"))</f>
        <v>0</v>
      </c>
    </row>
    <row r="241">
      <c r="B241">
        <f>IF(OR(   'BS-4'!B12=0, 'BS-4'!B12=""),"",'BS-4'!B12)</f>
        <v>3117101</v>
      </c>
      <c r="C241" t="str">
        <f>IF(OR(   'BS-4'!B12=0, 'BS-4'!B12=""),"",'BS-4'!C12)</f>
        <v xml:space="preserve"> Trust or Agency Funds-ട്രസ്റ്റ്/ഏജന്‍സി ഫണ്ടുകള്‍</v>
      </c>
      <c r="D241">
        <f>IF(OR(   'BS-4'!B12=0, 'BS-4'!B12=""),"",'BS-4'!D12)</f>
        <v>0</v>
      </c>
      <c r="E241">
        <f>IF(OR(   'BS-4'!B12=0, 'BS-4'!B12=""),"",'BS-4'!E12)</f>
        <v>0</v>
      </c>
      <c r="F241">
        <f>IF(OR(   'BS-4'!B12=0, 'BS-4'!B12=""),"",'BS-4'!F12)</f>
        <v>0</v>
      </c>
      <c r="G241">
        <f>IF(B241="","No Number",IF(ISNUMBER(VALUE(MID(B241,5,2))),IF(LEN(B241)=3,"Total",IF(OR(LEFT(B241,3)="340",LEFT(B241,3)="350",ISNUMBER(F241)),IF(SUM(D241:F241)=0,0,"Data"),"No Number")),"Head"))</f>
        <v>0</v>
      </c>
    </row>
    <row r="242">
      <c r="B242">
        <f>IF(OR(   'BS-4'!B13=0, 'BS-4'!B13=""),"",'BS-4'!B13)</f>
        <v>3121001</v>
      </c>
      <c r="C242" t="str">
        <f>IF(OR(   'BS-4'!B13=0, 'BS-4'!B13=""),"",'BS-4'!C13)</f>
        <v>capital contribution-</v>
      </c>
      <c r="D242">
        <f>IF(OR(   'BS-4'!B13=0, 'BS-4'!B13=""),"",'BS-4'!D13)</f>
        <v>0</v>
      </c>
      <c r="E242">
        <f>IF(OR(   'BS-4'!B13=0, 'BS-4'!B13=""),"",'BS-4'!E13)</f>
        <v>0</v>
      </c>
      <c r="F242">
        <f>IF(OR(   'BS-4'!B13=0, 'BS-4'!B13=""),"",'BS-4'!F13)</f>
        <v>0</v>
      </c>
      <c r="G242">
        <f>IF(B242="","No Number",IF(ISNUMBER(VALUE(MID(B242,5,2))),IF(LEN(B242)=3,"Total",IF(OR(LEFT(B242,3)="340",LEFT(B242,3)="350",ISNUMBER(F242)),IF(SUM(D242:F242)=0,0,"Data"),"No Number")),"Head"))</f>
        <v>0</v>
      </c>
    </row>
    <row r="243">
      <c r="B243">
        <f>IF(OR(   'BS-4'!B14=0, 'BS-4'!B14=""),"",'BS-4'!B14)</f>
        <v>3201001</v>
      </c>
      <c r="C243" t="str">
        <f>IF(OR(   'BS-4'!B14=0, 'BS-4'!B14=""),"",'BS-4'!C14)</f>
        <v xml:space="preserve">Grants, Funds &amp; Contributions for Specific Purposes -centrally sponsored  Schemes-കേന്ദ്രാവിഷ്കൃത പദ്ധതികള്‍ക്ക്  വേണ്ടിയുള്ള ഗ്രാന്റുകളും ഫണ്ടുകളും വിഹിതങ്ങളും </v>
      </c>
      <c r="D243">
        <f>IF(OR(   'BS-4'!B14=0, 'BS-4'!B14=""),"",'BS-4'!D14)</f>
        <v>39249819</v>
      </c>
      <c r="E243">
        <f>IF(OR(   'BS-4'!B14=0, 'BS-4'!B14=""),"",'BS-4'!E14)</f>
        <v>20000000</v>
      </c>
      <c r="F243">
        <f>IF(OR(   'BS-4'!B14=0, 'BS-4'!B14=""),"",'BS-4'!F14)</f>
        <v>41701984</v>
      </c>
      <c r="G243" t="str">
        <f>IF(B243="","No Number",IF(ISNUMBER(VALUE(MID(B243,5,2))),IF(LEN(B243)=3,"Total",IF(OR(LEFT(B243,3)="340",LEFT(B243,3)="350",ISNUMBER(F243)),IF(SUM(D243:F243)=0,0,"Data"),"No Number")),"Head"))</f>
        <v>Data</v>
      </c>
    </row>
    <row r="244">
      <c r="B244">
        <f>IF(OR(   'BS-4'!B15=0, 'BS-4'!B15=""),"",'BS-4'!B15)</f>
        <v>3201002</v>
      </c>
      <c r="C244" t="str">
        <f>IF(OR(   'BS-4'!B15=0, 'BS-4'!B15=""),"",'BS-4'!C15)</f>
        <v xml:space="preserve">Grants, Funds &amp; Contributions for Specific Purposes - Other Central Government Grants -  കേന്ദ്ര സര്‍ക്കാരില്‍ നിന്നുള്ള ഗ്രാന്റുകളും ഫണ്ടുകളും വിഹിതങ്ങളും--പ്രത്യേക  പദ്ധതികള്‍ക്കുള്ളത് </v>
      </c>
      <c r="D244">
        <f>IF(OR(   'BS-4'!B15=0, 'BS-4'!B15=""),"",'BS-4'!D15)</f>
        <v>5674152</v>
      </c>
      <c r="E244">
        <f>IF(OR(   'BS-4'!B15=0, 'BS-4'!B15=""),"",'BS-4'!E15)</f>
        <v>12500000</v>
      </c>
      <c r="F244">
        <f>IF(OR(   'BS-4'!B15=0, 'BS-4'!B15=""),"",'BS-4'!F15)</f>
        <v>8500000</v>
      </c>
      <c r="G244" t="str">
        <f>IF(B244="","No Number",IF(ISNUMBER(VALUE(MID(B244,5,2))),IF(LEN(B244)=3,"Total",IF(OR(LEFT(B244,3)="340",LEFT(B244,3)="350",ISNUMBER(F244)),IF(SUM(D244:F244)=0,0,"Data"),"No Number")),"Head"))</f>
        <v>Data</v>
      </c>
    </row>
    <row r="245">
      <c r="B245">
        <f>IF(OR(   'BS-4'!B16=0, 'BS-4'!B16=""),"",'BS-4'!B16)</f>
        <v>3202001</v>
      </c>
      <c r="C245" t="str">
        <f>IF(OR(   'BS-4'!B16=0, 'BS-4'!B16=""),"",'BS-4'!C16)</f>
        <v>Development Fund - General - Revenue-വികസന ഫണ്ട് - പൊതുവിഭാഗം - റവന്യൂ ചെലവുകള്‍ക്കായുള്ള വരവുകള്‍</v>
      </c>
      <c r="D245">
        <f>IF(OR(   'BS-4'!B16=0, 'BS-4'!B16=""),"",'BS-4'!D16)</f>
        <v>22043332</v>
      </c>
      <c r="E245">
        <f>IF(OR(   'BS-4'!B16=0, 'BS-4'!B16=""),"",'BS-4'!E16)</f>
        <v>17632000</v>
      </c>
      <c r="F245">
        <f>IF(OR(   'BS-4'!B16=0, 'BS-4'!B16=""),"",'BS-4'!F16)</f>
        <v>23523000</v>
      </c>
      <c r="G245" t="str">
        <f>IF(B245="","No Number",IF(ISNUMBER(VALUE(MID(B245,5,2))),IF(LEN(B245)=3,"Total",IF(OR(LEFT(B245,3)="340",LEFT(B245,3)="350",ISNUMBER(F245)),IF(SUM(D245:F245)=0,0,"Data"),"No Number")),"Head"))</f>
        <v>Data</v>
      </c>
    </row>
    <row r="246">
      <c r="B246">
        <f>IF(OR(   'BS-4'!B17=0, 'BS-4'!B17=""),"",'BS-4'!B17)</f>
        <v>3202001</v>
      </c>
      <c r="C246" t="str">
        <f>IF(OR(   'BS-4'!B17=0, 'BS-4'!B17=""),"",'BS-4'!C17)</f>
        <v>Development Fund - SCSP -Revenue -വികസന ഫണ്ട് - പട്ടികജാതി ഘടകപദ്ധതി - റവന്യൂ ചെലവുകള്‍ക്കായുള്ള വരവുകള്‍</v>
      </c>
      <c r="D246">
        <f>IF(OR(   'BS-4'!B17=0, 'BS-4'!B17=""),"",'BS-4'!D17)</f>
        <v>6911509</v>
      </c>
      <c r="E246">
        <f>IF(OR(   'BS-4'!B17=0, 'BS-4'!B17=""),"",'BS-4'!E17)</f>
        <v>7165000</v>
      </c>
      <c r="F246">
        <f>IF(OR(   'BS-4'!B17=0, 'BS-4'!B17=""),"",'BS-4'!F17)</f>
        <v>7667000</v>
      </c>
      <c r="G246" t="str">
        <f>IF(B246="","No Number",IF(ISNUMBER(VALUE(MID(B246,5,2))),IF(LEN(B246)=3,"Total",IF(OR(LEFT(B246,3)="340",LEFT(B246,3)="350",ISNUMBER(F246)),IF(SUM(D246:F246)=0,0,"Data"),"No Number")),"Head"))</f>
        <v>Data</v>
      </c>
    </row>
    <row r="247">
      <c r="B247">
        <f>IF(OR(   'BS-4'!B18=0, 'BS-4'!B18=""),"",'BS-4'!B18)</f>
        <v>3202001</v>
      </c>
      <c r="C247" t="str">
        <f>IF(OR(   'BS-4'!B18=0, 'BS-4'!B18=""),"",'BS-4'!C18)</f>
        <v>Development Fund - TSP - Revenuel -വികസന ഫണ്ട് - പട്ടികവര്‍ഗ്ഗഘടകപദ്ധതി - റവന്യൂ ചെലവുകള്‍ക്കായുള്ള വരവുകള്‍</v>
      </c>
      <c r="D247">
        <f>IF(OR(   'BS-4'!B18=0, 'BS-4'!B18=""),"",'BS-4'!D18)</f>
        <v>1555697</v>
      </c>
      <c r="E247">
        <f>IF(OR(   'BS-4'!B18=0, 'BS-4'!B18=""),"",'BS-4'!E18)</f>
        <v>2064000</v>
      </c>
      <c r="F247">
        <f>IF(OR(   'BS-4'!B18=0, 'BS-4'!B18=""),"",'BS-4'!F18)</f>
        <v>2208000</v>
      </c>
      <c r="G247" t="str">
        <f>IF(B247="","No Number",IF(ISNUMBER(VALUE(MID(B247,5,2))),IF(LEN(B247)=3,"Total",IF(OR(LEFT(B247,3)="340",LEFT(B247,3)="350",ISNUMBER(F247)),IF(SUM(D247:F247)=0,0,"Data"),"No Number")),"Head"))</f>
        <v>Data</v>
      </c>
    </row>
    <row r="248">
      <c r="B248">
        <f>IF(OR(   'BS-4'!B19=0, 'BS-4'!B19=""),"",'BS-4'!B19)</f>
        <v>3202001</v>
      </c>
      <c r="C248" t="str">
        <f>IF(OR(   'BS-4'!B19=0, 'BS-4'!B19=""),"",'BS-4'!C19)</f>
        <v>Development Fund - CFC  - Revenue -വികസന ഫണ്ട് - കേന്ദ്രധനകാര്യ കമ്മീഷന്‍ ഗ്രാന്‍റ്- റവന്യൂ ചെലവുകള്‍ക്കായുള്ള വരവുകള്‍</v>
      </c>
      <c r="D248">
        <f>IF(OR(   'BS-4'!B19=0, 'BS-4'!B19=""),"",'BS-4'!D19)</f>
        <v>498803</v>
      </c>
      <c r="E248">
        <f>IF(OR(   'BS-4'!B19=0, 'BS-4'!B19=""),"",'BS-4'!E19)</f>
        <v>17001963</v>
      </c>
      <c r="F248">
        <f>IF(OR(   'BS-4'!B19=0, 'BS-4'!B19=""),"",'BS-4'!F19)</f>
        <v>5137000</v>
      </c>
      <c r="G248" t="str">
        <f>IF(B248="","No Number",IF(ISNUMBER(VALUE(MID(B248,5,2))),IF(LEN(B248)=3,"Total",IF(OR(LEFT(B248,3)="340",LEFT(B248,3)="350",ISNUMBER(F248)),IF(SUM(D248:F248)=0,0,"Data"),"No Number")),"Head"))</f>
        <v>Data</v>
      </c>
    </row>
    <row r="249">
      <c r="B249">
        <f>IF(OR(   'BS-4'!B20=0, 'BS-4'!B20=""),"",'BS-4'!B20)</f>
        <v>3202001</v>
      </c>
      <c r="C249" t="str">
        <f>IF(OR(   'BS-4'!B20=0, 'BS-4'!B20=""),"",'BS-4'!C20)</f>
        <v>Development Fund - KLGSDP  - Revenue -വികസന ഫണ്ട് - ലോകബാങ്ക് ധനസഹായം- റവന്യൂ ചെലവുകള്‍ക്കായുള്ള വരവുകള്‍</v>
      </c>
      <c r="D249">
        <f>IF(OR(   'BS-4'!B20=0, 'BS-4'!B20=""),"",'BS-4'!D20)</f>
        <v>0</v>
      </c>
      <c r="E249">
        <f>IF(OR(   'BS-4'!B20=0, 'BS-4'!B20=""),"",'BS-4'!E20)</f>
        <v>0</v>
      </c>
      <c r="F249">
        <f>IF(OR(   'BS-4'!B20=0, 'BS-4'!B20=""),"",'BS-4'!F20)</f>
        <v>0</v>
      </c>
      <c r="G249">
        <f>IF(B249="","No Number",IF(ISNUMBER(VALUE(MID(B249,5,2))),IF(LEN(B249)=3,"Total",IF(OR(LEFT(B249,3)="340",LEFT(B249,3)="350",ISNUMBER(F249)),IF(SUM(D249:F249)=0,0,"Data"),"No Number")),"Head"))</f>
        <v>0</v>
      </c>
    </row>
    <row r="250">
      <c r="B250">
        <f>IF(OR(   'BS-4'!B21=0, 'BS-4'!B21=""),"",'BS-4'!B21)</f>
        <v>3202001</v>
      </c>
      <c r="C250" t="str">
        <f>IF(OR(   'BS-4'!B21=0, 'BS-4'!B21=""),"",'BS-4'!C21)</f>
        <v>Development Fund - Special Grant  - Revenue -വികസന ഫണ്ട് - സ്പെഷ്യല്‍ ഗ്രാന്‍റ്- റവന്യൂ ചെലവുകള്‍ക്കായുള്ള വരവുകള്‍</v>
      </c>
      <c r="D250">
        <f>IF(OR(   'BS-4'!B21=0, 'BS-4'!B21=""),"",'BS-4'!D21)</f>
        <v>0</v>
      </c>
      <c r="E250">
        <f>IF(OR(   'BS-4'!B21=0, 'BS-4'!B21=""),"",'BS-4'!E21)</f>
        <v>0</v>
      </c>
      <c r="F250">
        <f>IF(OR(   'BS-4'!B21=0, 'BS-4'!B21=""),"",'BS-4'!F21)</f>
        <v>0</v>
      </c>
      <c r="G250">
        <f>IF(B250="","No Number",IF(ISNUMBER(VALUE(MID(B250,5,2))),IF(LEN(B250)=3,"Total",IF(OR(LEFT(B250,3)="340",LEFT(B250,3)="350",ISNUMBER(F250)),IF(SUM(D250:F250)=0,0,"Data"),"No Number")),"Head"))</f>
        <v>0</v>
      </c>
    </row>
    <row r="251">
      <c r="B251">
        <f>IF(OR(   'BS-4'!B22=0, 'BS-4'!B22=""),"",'BS-4'!B22)</f>
        <v>3202001</v>
      </c>
      <c r="C251" t="str">
        <f>IF(OR(   'BS-4'!B22=0, 'BS-4'!B22=""),"",'BS-4'!C22)</f>
        <v>Maintenance Fund - Road Assets -Revenue- സംരക്ഷണച്ചെലവ് - റോഡ് ആസ്തികള്‍-- റവന്യൂ ചെലവുകള്‍ക്കായുള്ള വരവുകള്‍</v>
      </c>
      <c r="D251">
        <f>IF(OR(   'BS-4'!B22=0, 'BS-4'!B22=""),"",'BS-4'!D22)</f>
        <v>6079088</v>
      </c>
      <c r="E251">
        <f>IF(OR(   'BS-4'!B22=0, 'BS-4'!B22=""),"",'BS-4'!E22)</f>
        <v>20775000</v>
      </c>
      <c r="F251">
        <f>IF(OR(   'BS-4'!B22=0, 'BS-4'!B22=""),"",'BS-4'!F22)</f>
        <v>20646000</v>
      </c>
      <c r="G251" t="str">
        <f>IF(B251="","No Number",IF(ISNUMBER(VALUE(MID(B251,5,2))),IF(LEN(B251)=3,"Total",IF(OR(LEFT(B251,3)="340",LEFT(B251,3)="350",ISNUMBER(F251)),IF(SUM(D251:F251)=0,0,"Data"),"No Number")),"Head"))</f>
        <v>Data</v>
      </c>
    </row>
    <row r="252">
      <c r="B252">
        <f>IF(OR(   'BS-4'!B23=0, 'BS-4'!B23=""),"",'BS-4'!B23)</f>
        <v>3202001</v>
      </c>
      <c r="C252" t="str">
        <f>IF(OR(   'BS-4'!B23=0, 'BS-4'!B23=""),"",'BS-4'!C23)</f>
        <v>Maintenance Fund - Non Road Assets - Revenue - സംരക്ഷണച്ചെലവ് - റോഡ് ഇതര ആസ്തികള്‍-- റവന്യൂ ചെലവുകള്‍ക്കായുള്ള വരവുകള്‍</v>
      </c>
      <c r="D252">
        <f>IF(OR(   'BS-4'!B23=0, 'BS-4'!B23=""),"",'BS-4'!D23)</f>
        <v>2114896</v>
      </c>
      <c r="E252">
        <f>IF(OR(   'BS-4'!B23=0, 'BS-4'!B23=""),"",'BS-4'!E23)</f>
        <v>4867000</v>
      </c>
      <c r="F252">
        <f>IF(OR(   'BS-4'!B23=0, 'BS-4'!B23=""),"",'BS-4'!F23)</f>
        <v>4930000</v>
      </c>
      <c r="G252" t="str">
        <f>IF(B252="","No Number",IF(ISNUMBER(VALUE(MID(B252,5,2))),IF(LEN(B252)=3,"Total",IF(OR(LEFT(B252,3)="340",LEFT(B252,3)="350",ISNUMBER(F252)),IF(SUM(D252:F252)=0,0,"Data"),"No Number")),"Head"))</f>
        <v>Data</v>
      </c>
    </row>
    <row r="253">
      <c r="B253">
        <f>IF(OR(   'BS-4'!B24=0, 'BS-4'!B24=""),"",'BS-4'!B24)</f>
        <v>3202002</v>
      </c>
      <c r="C253" t="str">
        <f>IF(OR(   'BS-4'!B24=0, 'BS-4'!B24=""),"",'BS-4'!C24)</f>
        <v xml:space="preserve">Fund for Transferred Institutions -ഘടക സ്ഥാപനങ്ങള്‍ക്ക്  വേണ്ടിയുള്ള പ്രത്യേക ഫണ്ടുകള്‍  </v>
      </c>
      <c r="D253">
        <f>IF(OR(   'BS-4'!B24=0, 'BS-4'!B24=""),"",'BS-4'!D24)</f>
        <v>0</v>
      </c>
      <c r="E253">
        <f>IF(OR(   'BS-4'!B24=0, 'BS-4'!B24=""),"",'BS-4'!E24)</f>
        <v>0</v>
      </c>
      <c r="F253">
        <f>IF(OR(   'BS-4'!B24=0, 'BS-4'!B24=""),"",'BS-4'!F24)</f>
        <v>0</v>
      </c>
      <c r="G253">
        <f>IF(B253="","No Number",IF(ISNUMBER(VALUE(MID(B253,5,2))),IF(LEN(B253)=3,"Total",IF(OR(LEFT(B253,3)="340",LEFT(B253,3)="350",ISNUMBER(F253)),IF(SUM(D253:F253)=0,0,"Data"),"No Number")),"Head"))</f>
        <v>0</v>
      </c>
    </row>
    <row r="254">
      <c r="B254">
        <f>IF(OR(   'BS-4'!B25=0, 'BS-4'!B25=""),"",'BS-4'!B25)</f>
        <v>3202003</v>
      </c>
      <c r="C254" t="str">
        <f>IF(OR(   'BS-4'!B25=0, 'BS-4'!B25=""),"",'BS-4'!C25)</f>
        <v xml:space="preserve">Grants, Funds &amp; Contributions for Specific Purposes - Other than Development Fund and State Sponsored Scheme Funds - Other purposes-വികസന ഫണ്ടുംസംസ്ഥാനാവിഷ്കൃത ഫണ്ടും ഒഴികെ മറ്റ് ആവശ്യങ്ങള്‍ക്കുള്ള   ഗ്രാന്റുകളും ഫണ്ടുകളും വിഹിതങ്ങളും </v>
      </c>
      <c r="D254">
        <f>IF(OR(   'BS-4'!B25=0, 'BS-4'!B25=""),"",'BS-4'!D25)</f>
        <v>0</v>
      </c>
      <c r="E254">
        <f>IF(OR(   'BS-4'!B25=0, 'BS-4'!B25=""),"",'BS-4'!E25)</f>
        <v>0</v>
      </c>
      <c r="F254">
        <f>IF(OR(   'BS-4'!B25=0, 'BS-4'!B25=""),"",'BS-4'!F25)</f>
        <v>0</v>
      </c>
      <c r="G254">
        <f>IF(B254="","No Number",IF(ISNUMBER(VALUE(MID(B254,5,2))),IF(LEN(B254)=3,"Total",IF(OR(LEFT(B254,3)="340",LEFT(B254,3)="350",ISNUMBER(F254)),IF(SUM(D254:F254)=0,0,"Data"),"No Number")),"Head"))</f>
        <v>0</v>
      </c>
    </row>
    <row r="255">
      <c r="B255">
        <f>IF(OR(   'BS-4'!B26=0, 'BS-4'!B26=""),"",'BS-4'!B26)</f>
        <v>3203001</v>
      </c>
      <c r="C255" t="str">
        <f>IF(OR(   'BS-4'!B26=0, 'BS-4'!B26=""),"",'BS-4'!C26)</f>
        <v xml:space="preserve">Grants, Funds &amp; Contributions for Specific Purposes - Other Government Agencies  മറ്റ് സര്‍ക്കാര്‍ ഏജന്‍സികളില്‍ നിന്നുള്ള ഗ്രാന്റുകളും ഫണ്ടുകളും വിഹിതങ്ങളും </v>
      </c>
      <c r="D255">
        <f>IF(OR(   'BS-4'!B26=0, 'BS-4'!B26=""),"",'BS-4'!D26)</f>
        <v>0</v>
      </c>
      <c r="E255">
        <f>IF(OR(   'BS-4'!B26=0, 'BS-4'!B26=""),"",'BS-4'!E26)</f>
        <v>0</v>
      </c>
      <c r="F255">
        <f>IF(OR(   'BS-4'!B26=0, 'BS-4'!B26=""),"",'BS-4'!F26)</f>
        <v>0</v>
      </c>
      <c r="G255">
        <f>IF(B255="","No Number",IF(ISNUMBER(VALUE(MID(B255,5,2))),IF(LEN(B255)=3,"Total",IF(OR(LEFT(B255,3)="340",LEFT(B255,3)="350",ISNUMBER(F255)),IF(SUM(D255:F255)=0,0,"Data"),"No Number")),"Head"))</f>
        <v>0</v>
      </c>
    </row>
    <row r="256">
      <c r="B256">
        <f>IF(OR(   'BS-4'!B27=0, 'BS-4'!B27=""),"",'BS-4'!B27)</f>
        <v>3204001</v>
      </c>
      <c r="C256" t="str">
        <f>IF(OR(   'BS-4'!B27=0, 'BS-4'!B27=""),"",'BS-4'!C27)</f>
        <v xml:space="preserve">Grants, Funds &amp; Contributions for Specific Purposes -  Financial Institutions -  ധനകാര്യ സ്ഥാപനങ്ങളില്‍ നിന്നുള്ള ഗ്രാന്റുകളും ഫണ്ടുകളും വിഹിതങ്ങളും </v>
      </c>
      <c r="D256">
        <f>IF(OR(   'BS-4'!B27=0, 'BS-4'!B27=""),"",'BS-4'!D27)</f>
        <v>0</v>
      </c>
      <c r="E256">
        <f>IF(OR(   'BS-4'!B27=0, 'BS-4'!B27=""),"",'BS-4'!E27)</f>
        <v>0</v>
      </c>
      <c r="F256">
        <f>IF(OR(   'BS-4'!B27=0, 'BS-4'!B27=""),"",'BS-4'!F27)</f>
        <v>0</v>
      </c>
      <c r="G256">
        <f>IF(B256="","No Number",IF(ISNUMBER(VALUE(MID(B256,5,2))),IF(LEN(B256)=3,"Total",IF(OR(LEFT(B256,3)="340",LEFT(B256,3)="350",ISNUMBER(F256)),IF(SUM(D256:F256)=0,0,"Data"),"No Number")),"Head"))</f>
        <v>0</v>
      </c>
    </row>
    <row r="257">
      <c r="B257">
        <f>IF(OR(   'BS-4'!B28=0, 'BS-4'!B28=""),"",'BS-4'!B28)</f>
        <v>3205001</v>
      </c>
      <c r="C257" t="str">
        <f>IF(OR(   'BS-4'!B28=0, 'BS-4'!B28=""),"",'BS-4'!C28)</f>
        <v xml:space="preserve">Grants, Funds &amp; Contributions for Specific Purposes - Welfare Bodies- ഗ്രാന്റുകളും ഫണ്ടുകളും വിഹിതങ്ങളും  </v>
      </c>
      <c r="D257">
        <f>IF(OR(   'BS-4'!B28=0, 'BS-4'!B28=""),"",'BS-4'!D28)</f>
        <v>0</v>
      </c>
      <c r="E257">
        <f>IF(OR(   'BS-4'!B28=0, 'BS-4'!B28=""),"",'BS-4'!E28)</f>
        <v>0</v>
      </c>
      <c r="F257">
        <f>IF(OR(   'BS-4'!B28=0, 'BS-4'!B28=""),"",'BS-4'!F28)</f>
        <v>0</v>
      </c>
      <c r="G257">
        <f>IF(B257="","No Number",IF(ISNUMBER(VALUE(MID(B257,5,2))),IF(LEN(B257)=3,"Total",IF(OR(LEFT(B257,3)="340",LEFT(B257,3)="350",ISNUMBER(F257)),IF(SUM(D257:F257)=0,0,"Data"),"No Number")),"Head"))</f>
        <v>0</v>
      </c>
    </row>
    <row r="258">
      <c r="B258">
        <f>IF(OR(   'BS-4'!B29=0, 'BS-4'!B29=""),"",'BS-4'!B29)</f>
        <v>3206001</v>
      </c>
      <c r="C258" t="str">
        <f>IF(OR(   'BS-4'!B29=0, 'BS-4'!B29=""),"",'BS-4'!C29)</f>
        <v xml:space="preserve">Grants, Funds &amp; Contributions for Specific Purposes - International Organizations-അന്തര്‍ദേശീയ സ്ഥാപനങ്ങളില്‍ നിന്നുള്ള ഗ്രാന്റുകളും ഫണ്ടുകളും വിഹിതങ്ങളും </v>
      </c>
      <c r="D258">
        <f>IF(OR(   'BS-4'!B29=0, 'BS-4'!B29=""),"",'BS-4'!D29)</f>
        <v>0</v>
      </c>
      <c r="E258">
        <f>IF(OR(   'BS-4'!B29=0, 'BS-4'!B29=""),"",'BS-4'!E29)</f>
        <v>0</v>
      </c>
      <c r="F258">
        <f>IF(OR(   'BS-4'!B29=0, 'BS-4'!B29=""),"",'BS-4'!F29)</f>
        <v>0</v>
      </c>
      <c r="G258">
        <f>IF(B258="","No Number",IF(ISNUMBER(VALUE(MID(B258,5,2))),IF(LEN(B258)=3,"Total",IF(OR(LEFT(B258,3)="340",LEFT(B258,3)="350",ISNUMBER(F258)),IF(SUM(D258:F258)=0,0,"Data"),"No Number")),"Head"))</f>
        <v>0</v>
      </c>
    </row>
    <row r="259">
      <c r="B259">
        <f>IF(OR(   'BS-4'!B30=0, 'BS-4'!B30=""),"",'BS-4'!B30)</f>
        <v>3207001</v>
      </c>
      <c r="C259" t="str">
        <f>IF(OR(   'BS-4'!B30=0, 'BS-4'!B30=""),"",'BS-4'!C30)</f>
        <v>Contributions for Joint Venture Projects (for Capital Expenditure) - From Other LSGIs - സംയുക്ത പ്രോജക്ടുകള്‍ക്കുള്ള വിഹിതം (മൂലധനച്ചെലവുകള്‍ക്ക് ) - മറ്റു തദ്ദേശസ്ഥാപനങ്ങളില്‍നിന്ന്</v>
      </c>
      <c r="D259">
        <f>IF(OR(   'BS-4'!B30=0, 'BS-4'!B30=""),"",'BS-4'!D30)</f>
        <v>7751487</v>
      </c>
      <c r="E259">
        <f>IF(OR(   'BS-4'!B30=0, 'BS-4'!B30=""),"",'BS-4'!E30)</f>
        <v>26800000</v>
      </c>
      <c r="F259">
        <f>IF(OR(   'BS-4'!B30=0, 'BS-4'!B30=""),"",'BS-4'!F30)</f>
        <v>32000000</v>
      </c>
      <c r="G259" t="str">
        <f>IF(B259="","No Number",IF(ISNUMBER(VALUE(MID(B259,5,2))),IF(LEN(B259)=3,"Total",IF(OR(LEFT(B259,3)="340",LEFT(B259,3)="350",ISNUMBER(F259)),IF(SUM(D259:F259)=0,0,"Data"),"No Number")),"Head"))</f>
        <v>Data</v>
      </c>
    </row>
    <row r="260">
      <c r="B260">
        <f>IF(OR(   'BS-4'!B31=0, 'BS-4'!B31=""),"",'BS-4'!B31)</f>
        <v>3207002</v>
      </c>
      <c r="C260" t="str">
        <f>IF(OR(   'BS-4'!B31=0, 'BS-4'!B31=""),"",'BS-4'!C31)</f>
        <v>Contributions for Joint Venture Projects (for Centrally Sponsored Scheme) - From Other LSGIs - സംയുക്ത പ്രോജക്ടുകള്‍ക്കുള്ള വിഹിതം (കേന്ദ്രാവിഷ്ക്കൃത പദ്ധതികള്‍ക്ക് ) - മറ്റു തദ്ദേശസ്ഥാപനങ്ങളില്‍നിന്ന്</v>
      </c>
      <c r="D260">
        <f>IF(OR(   'BS-4'!B31=0, 'BS-4'!B31=""),"",'BS-4'!D31)</f>
        <v>0</v>
      </c>
      <c r="E260">
        <f>IF(OR(   'BS-4'!B31=0, 'BS-4'!B31=""),"",'BS-4'!E31)</f>
        <v>0</v>
      </c>
      <c r="F260">
        <f>IF(OR(   'BS-4'!B31=0, 'BS-4'!B31=""),"",'BS-4'!F31)</f>
        <v>0</v>
      </c>
      <c r="G260">
        <f>IF(B260="","No Number",IF(ISNUMBER(VALUE(MID(B260,5,2))),IF(LEN(B260)=3,"Total",IF(OR(LEFT(B260,3)="340",LEFT(B260,3)="350",ISNUMBER(F260)),IF(SUM(D260:F260)=0,0,"Data"),"No Number")),"Head"))</f>
        <v>0</v>
      </c>
    </row>
    <row r="261">
      <c r="B261">
        <f>IF(OR(   'BS-4'!B32=0, 'BS-4'!B32=""),"",'BS-4'!B32)</f>
        <v>3207003</v>
      </c>
      <c r="C261" t="str">
        <f>IF(OR(   'BS-4'!B32=0, 'BS-4'!B32=""),"",'BS-4'!C32)</f>
        <v xml:space="preserve">Contributions for Other Specific Purposes (for Revenue Expenditure)-പ്രത്യേക ഉദേശ പദ്ധതികള്‍ക്കുള്ള വിഹിതം(റവന്യു ചെലവുകള്‍ക്ക്‌) </v>
      </c>
      <c r="D261">
        <f>IF(OR(   'BS-4'!B32=0, 'BS-4'!B32=""),"",'BS-4'!D32)</f>
        <v>0</v>
      </c>
      <c r="E261">
        <f>IF(OR(   'BS-4'!B32=0, 'BS-4'!B32=""),"",'BS-4'!E32)</f>
        <v>0</v>
      </c>
      <c r="F261">
        <f>IF(OR(   'BS-4'!B32=0, 'BS-4'!B32=""),"",'BS-4'!F32)</f>
        <v>0</v>
      </c>
      <c r="G261">
        <f>IF(B261="","No Number",IF(ISNUMBER(VALUE(MID(B261,5,2))),IF(LEN(B261)=3,"Total",IF(OR(LEFT(B261,3)="340",LEFT(B261,3)="350",ISNUMBER(F261)),IF(SUM(D261:F261)=0,0,"Data"),"No Number")),"Head"))</f>
        <v>0</v>
      </c>
    </row>
    <row r="262">
      <c r="B262">
        <f>IF(OR(   'BS-4'!B33=0, 'BS-4'!B33=""),"",'BS-4'!B33)</f>
        <v>3207004</v>
      </c>
      <c r="C262" t="str">
        <f>IF(OR(   'BS-4'!B33=0, 'BS-4'!B33=""),"",'BS-4'!C33)</f>
        <v xml:space="preserve">Contributions for Other Specific Purposes (for Revenue Expenditure)-പ്രത്യേക ഉദേശ പദ്ധതികള്‍ക്കുള്ള വിഹിതം(റവന്യു ചെലവുകള്‍ക്ക്‌) </v>
      </c>
      <c r="D262">
        <f>IF(OR(   'BS-4'!B33=0, 'BS-4'!B33=""),"",'BS-4'!D33)</f>
        <v>0</v>
      </c>
      <c r="E262">
        <f>IF(OR(   'BS-4'!B33=0, 'BS-4'!B33=""),"",'BS-4'!E33)</f>
        <v>13741754</v>
      </c>
      <c r="F262">
        <f>IF(OR(   'BS-4'!B33=0, 'BS-4'!B33=""),"",'BS-4'!F33)</f>
        <v>6000000</v>
      </c>
      <c r="G262" t="str">
        <f>IF(B262="","No Number",IF(ISNUMBER(VALUE(MID(B262,5,2))),IF(LEN(B262)=3,"Total",IF(OR(LEFT(B262,3)="340",LEFT(B262,3)="350",ISNUMBER(F262)),IF(SUM(D262:F262)=0,0,"Data"),"No Number")),"Head"))</f>
        <v>Data</v>
      </c>
    </row>
    <row r="263">
      <c r="B263">
        <f>IF(OR(   'BS-4'!B34=0, 'BS-4'!B34=""),"",'BS-4'!B34)</f>
        <v>3208001</v>
      </c>
      <c r="C263" t="str">
        <f>IF(OR(   'BS-4'!B34=0, 'BS-4'!B34=""),"",'BS-4'!C34)</f>
        <v xml:space="preserve">Other Grants, Funds &amp; Contributions for Specific Purposes -others- മറ്റ് പ്രത്യേക ഉദേശ പദ്ധതികള്‍ക്കുള്ള ഗ്രാന്റുകളും ഫണ്ടുകളും വിഹിതങ്ങളും </v>
      </c>
      <c r="D263">
        <f>IF(OR(   'BS-4'!B34=0, 'BS-4'!B34=""),"",'BS-4'!D34)</f>
        <v>412900</v>
      </c>
      <c r="E263">
        <f>IF(OR(   'BS-4'!B34=0, 'BS-4'!B34=""),"",'BS-4'!E34)</f>
        <v>500000</v>
      </c>
      <c r="F263">
        <f>IF(OR(   'BS-4'!B34=0, 'BS-4'!B34=""),"",'BS-4'!F34)</f>
        <v>1500000</v>
      </c>
      <c r="G263" t="str">
        <f>IF(B263="","No Number",IF(ISNUMBER(VALUE(MID(B263,5,2))),IF(LEN(B263)=3,"Total",IF(OR(LEFT(B263,3)="340",LEFT(B263,3)="350",ISNUMBER(F263)),IF(SUM(D263:F263)=0,0,"Data"),"No Number")),"Head"))</f>
        <v>Data</v>
      </c>
    </row>
    <row r="264">
      <c r="B264">
        <f>IF(OR(   'BS-4'!B35=0, 'BS-4'!B35=""),"",'BS-4'!B35)</f>
        <v>3209001</v>
      </c>
      <c r="C264" t="str">
        <f>IF(OR(   'BS-4'!B35=0, 'BS-4'!B35=""),"",'BS-4'!C35)</f>
        <v xml:space="preserve"> Awards from Central Government -കേന്ദ്ര സര്‍ക്കാരില്‍ നിന്നുള്ള അവാര്‍ഡ് സംഖ്യ </v>
      </c>
      <c r="D264">
        <f>IF(OR(   'BS-4'!B35=0, 'BS-4'!B35=""),"",'BS-4'!D35)</f>
        <v>0</v>
      </c>
      <c r="E264">
        <f>IF(OR(   'BS-4'!B35=0, 'BS-4'!B35=""),"",'BS-4'!E35)</f>
        <v>0</v>
      </c>
      <c r="F264">
        <f>IF(OR(   'BS-4'!B35=0, 'BS-4'!B35=""),"",'BS-4'!F35)</f>
        <v>0</v>
      </c>
      <c r="G264">
        <f>IF(B264="","No Number",IF(ISNUMBER(VALUE(MID(B264,5,2))),IF(LEN(B264)=3,"Total",IF(OR(LEFT(B264,3)="340",LEFT(B264,3)="350",ISNUMBER(F264)),IF(SUM(D264:F264)=0,0,"Data"),"No Number")),"Head"))</f>
        <v>0</v>
      </c>
    </row>
    <row r="265">
      <c r="B265">
        <f>IF(OR(   'BS-4'!B36=0, 'BS-4'!B36=""),"",'BS-4'!B36)</f>
        <v>3209002</v>
      </c>
      <c r="C265" t="str">
        <f>IF(OR(   'BS-4'!B36=0, 'BS-4'!B36=""),"",'BS-4'!C36)</f>
        <v xml:space="preserve"> Awards from State Government --സംസ്ഥാന സര്‍ക്കാരില്‍ നിന്നുള്ള അവാര്‍ഡ് സംഖ്യ </v>
      </c>
      <c r="D265">
        <f>IF(OR(   'BS-4'!B36=0, 'BS-4'!B36=""),"",'BS-4'!D36)</f>
        <v>0</v>
      </c>
      <c r="E265">
        <f>IF(OR(   'BS-4'!B36=0, 'BS-4'!B36=""),"",'BS-4'!E36)</f>
        <v>0</v>
      </c>
      <c r="F265">
        <f>IF(OR(   'BS-4'!B36=0, 'BS-4'!B36=""),"",'BS-4'!F36)</f>
        <v>0</v>
      </c>
      <c r="G265">
        <f>IF(B265="","No Number",IF(ISNUMBER(VALUE(MID(B265,5,2))),IF(LEN(B265)=3,"Total",IF(OR(LEFT(B265,3)="340",LEFT(B265,3)="350",ISNUMBER(F265)),IF(SUM(D265:F265)=0,0,"Data"),"No Number")),"Head"))</f>
        <v>0</v>
      </c>
    </row>
    <row r="266">
      <c r="B266">
        <f>IF(OR(   'BS-4'!B37=0, 'BS-4'!B37=""),"",'BS-4'!B37)</f>
        <v>3209003</v>
      </c>
      <c r="C266" t="str">
        <f>IF(OR(   'BS-4'!B37=0, 'BS-4'!B37=""),"",'BS-4'!C37)</f>
        <v>Other Awards and Honours-മറ്റ് അവാര്‍ഡുകളും ബഹുമതികളും</v>
      </c>
      <c r="D266">
        <f>IF(OR(   'BS-4'!B37=0, 'BS-4'!B37=""),"",'BS-4'!D37)</f>
        <v>0</v>
      </c>
      <c r="E266">
        <f>IF(OR(   'BS-4'!B37=0, 'BS-4'!B37=""),"",'BS-4'!E37)</f>
        <v>0</v>
      </c>
      <c r="F266">
        <f>IF(OR(   'BS-4'!B37=0, 'BS-4'!B37=""),"",'BS-4'!F37)</f>
        <v>0</v>
      </c>
      <c r="G266">
        <f>IF(B266="","No Number",IF(ISNUMBER(VALUE(MID(B266,5,2))),IF(LEN(B266)=3,"Total",IF(OR(LEFT(B266,3)="340",LEFT(B266,3)="350",ISNUMBER(F266)),IF(SUM(D266:F266)=0,0,"Data"),"No Number")),"Head"))</f>
        <v>0</v>
      </c>
    </row>
    <row r="267">
      <c r="B267" t="str">
        <f>IF(OR(   'BS-4'!B38=0, 'BS-4'!B38=""),"",'BS-4'!B38)</f>
        <v/>
      </c>
      <c r="C267" t="str">
        <f>IF(OR(   'BS-4'!B38=0, 'BS-4'!B38=""),"",'BS-4'!C38)</f>
        <v/>
      </c>
      <c r="D267" t="str">
        <f>IF(OR(   'BS-4'!B38=0, 'BS-4'!B38=""),"",'BS-4'!D38)</f>
        <v/>
      </c>
      <c r="E267" t="str">
        <f>IF(OR(   'BS-4'!B38=0, 'BS-4'!B38=""),"",'BS-4'!E38)</f>
        <v/>
      </c>
      <c r="F267" t="str">
        <f>IF(OR(   'BS-4'!B38=0, 'BS-4'!B38=""),"",'BS-4'!F38)</f>
        <v/>
      </c>
      <c r="G267" t="str">
        <f>IF(B267="","No Number",IF(ISNUMBER(VALUE(MID(B267,5,2))),IF(LEN(B267)=3,"Total",IF(OR(LEFT(B267,3)="340",LEFT(B267,3)="350",ISNUMBER(F267)),IF(SUM(D267:F267)=0,0,"Data"),"No Number")),"Head"))</f>
        <v>No Number</v>
      </c>
    </row>
    <row r="268">
      <c r="B268" t="str">
        <f>IF(OR(   'BS-4'!B39=0, 'BS-4'!B39=""),"",'BS-4'!B39)</f>
        <v/>
      </c>
      <c r="C268" t="str">
        <f>IF(OR(   'BS-4'!B39=0, 'BS-4'!B39=""),"",'BS-4'!C39)</f>
        <v/>
      </c>
      <c r="D268" t="str">
        <f>IF(OR(   'BS-4'!B39=0, 'BS-4'!B39=""),"",'BS-4'!D39)</f>
        <v/>
      </c>
      <c r="E268" t="str">
        <f>IF(OR(   'BS-4'!B39=0, 'BS-4'!B39=""),"",'BS-4'!E39)</f>
        <v/>
      </c>
      <c r="F268" t="str">
        <f>IF(OR(   'BS-4'!B39=0, 'BS-4'!B39=""),"",'BS-4'!F39)</f>
        <v/>
      </c>
      <c r="G268" t="str">
        <f>IF(B268="","No Number",IF(ISNUMBER(VALUE(MID(B268,5,2))),IF(LEN(B268)=3,"Total",IF(OR(LEFT(B268,3)="340",LEFT(B268,3)="350",ISNUMBER(F268)),IF(SUM(D268:F268)=0,0,"Data"),"No Number")),"Head"))</f>
        <v>No Number</v>
      </c>
    </row>
    <row r="269">
      <c r="B269" t="str">
        <f>IF(OR(   'BS-4'!B40=0, 'BS-4'!B40=""),"",'BS-4'!B40)</f>
        <v/>
      </c>
      <c r="C269" t="str">
        <f>IF(OR(   'BS-4'!B40=0, 'BS-4'!B40=""),"",'BS-4'!C40)</f>
        <v/>
      </c>
      <c r="D269" t="str">
        <f>IF(OR(   'BS-4'!B40=0, 'BS-4'!B40=""),"",'BS-4'!D40)</f>
        <v/>
      </c>
      <c r="E269" t="str">
        <f>IF(OR(   'BS-4'!B40=0, 'BS-4'!B40=""),"",'BS-4'!E40)</f>
        <v/>
      </c>
      <c r="F269" t="str">
        <f>IF(OR(   'BS-4'!B40=0, 'BS-4'!B40=""),"",'BS-4'!F40)</f>
        <v/>
      </c>
      <c r="G269" t="str">
        <f>IF(B269="","No Number",IF(ISNUMBER(VALUE(MID(B269,5,2))),IF(LEN(B269)=3,"Total",IF(OR(LEFT(B269,3)="340",LEFT(B269,3)="350",ISNUMBER(F269)),IF(SUM(D269:F269)=0,0,"Data"),"No Number")),"Head"))</f>
        <v>No Number</v>
      </c>
    </row>
    <row r="270">
      <c r="B270" t="str">
        <f>IF(OR(   'BS-4'!B41=0, 'BS-4'!B41=""),"",'BS-4'!B41)</f>
        <v/>
      </c>
      <c r="C270" t="str">
        <f>IF(OR(   'BS-4'!B41=0, 'BS-4'!B41=""),"",'BS-4'!C41)</f>
        <v/>
      </c>
      <c r="D270" t="str">
        <f>IF(OR(   'BS-4'!B41=0, 'BS-4'!B41=""),"",'BS-4'!D41)</f>
        <v/>
      </c>
      <c r="E270" t="str">
        <f>IF(OR(   'BS-4'!B41=0, 'BS-4'!B41=""),"",'BS-4'!E41)</f>
        <v/>
      </c>
      <c r="F270" t="str">
        <f>IF(OR(   'BS-4'!B41=0, 'BS-4'!B41=""),"",'BS-4'!F41)</f>
        <v/>
      </c>
      <c r="G270" t="str">
        <f>IF(B270="","No Number",IF(ISNUMBER(VALUE(MID(B270,5,2))),IF(LEN(B270)=3,"Total",IF(OR(LEFT(B270,3)="340",LEFT(B270,3)="350",ISNUMBER(F270)),IF(SUM(D270:F270)=0,0,"Data"),"No Number")),"Head"))</f>
        <v>No Number</v>
      </c>
    </row>
    <row r="271">
      <c r="B271" t="str">
        <f>IF(OR(   'BS-4'!B42=0, 'BS-4'!B42=""),"",'BS-4'!B42)</f>
        <v/>
      </c>
      <c r="C271" t="str">
        <f>IF(OR(   'BS-4'!B42=0, 'BS-4'!B42=""),"",'BS-4'!C42)</f>
        <v/>
      </c>
      <c r="D271" t="str">
        <f>IF(OR(   'BS-4'!B42=0, 'BS-4'!B42=""),"",'BS-4'!D42)</f>
        <v/>
      </c>
      <c r="E271" t="str">
        <f>IF(OR(   'BS-4'!B42=0, 'BS-4'!B42=""),"",'BS-4'!E42)</f>
        <v/>
      </c>
      <c r="F271" t="str">
        <f>IF(OR(   'BS-4'!B42=0, 'BS-4'!B42=""),"",'BS-4'!F42)</f>
        <v/>
      </c>
      <c r="G271" t="str">
        <f>IF(B271="","No Number",IF(ISNUMBER(VALUE(MID(B271,5,2))),IF(LEN(B271)=3,"Total",IF(OR(LEFT(B271,3)="340",LEFT(B271,3)="350",ISNUMBER(F271)),IF(SUM(D271:F271)=0,0,"Data"),"No Number")),"Head"))</f>
        <v>No Number</v>
      </c>
    </row>
    <row r="272">
      <c r="B272" t="str">
        <f>IF(OR(   'BS-4'!B43=0, 'BS-4'!B43=""),"",'BS-4'!B43)</f>
        <v/>
      </c>
      <c r="C272" t="str">
        <f>IF(OR(   'BS-4'!B43=0, 'BS-4'!B43=""),"",'BS-4'!C43)</f>
        <v/>
      </c>
      <c r="D272" t="str">
        <f>IF(OR(   'BS-4'!B43=0, 'BS-4'!B43=""),"",'BS-4'!D43)</f>
        <v/>
      </c>
      <c r="E272" t="str">
        <f>IF(OR(   'BS-4'!B43=0, 'BS-4'!B43=""),"",'BS-4'!E43)</f>
        <v/>
      </c>
      <c r="F272" t="str">
        <f>IF(OR(   'BS-4'!B43=0, 'BS-4'!B43=""),"",'BS-4'!F43)</f>
        <v/>
      </c>
      <c r="G272" t="str">
        <f>IF(B272="","No Number",IF(ISNUMBER(VALUE(MID(B272,5,2))),IF(LEN(B272)=3,"Total",IF(OR(LEFT(B272,3)="340",LEFT(B272,3)="350",ISNUMBER(F272)),IF(SUM(D272:F272)=0,0,"Data"),"No Number")),"Head"))</f>
        <v>No Number</v>
      </c>
    </row>
    <row r="273">
      <c r="B273" t="str">
        <f>IF(OR(   'BS-4'!B44=0, 'BS-4'!B44=""),"",'BS-4'!B44)</f>
        <v/>
      </c>
      <c r="C273" t="str">
        <f>IF(OR(   'BS-4'!B44=0, 'BS-4'!B44=""),"",'BS-4'!C44)</f>
        <v/>
      </c>
      <c r="D273" t="str">
        <f>IF(OR(   'BS-4'!B44=0, 'BS-4'!B44=""),"",'BS-4'!D44)</f>
        <v/>
      </c>
      <c r="E273" t="str">
        <f>IF(OR(   'BS-4'!B44=0, 'BS-4'!B44=""),"",'BS-4'!E44)</f>
        <v/>
      </c>
      <c r="F273" t="str">
        <f>IF(OR(   'BS-4'!B44=0, 'BS-4'!B44=""),"",'BS-4'!F44)</f>
        <v/>
      </c>
      <c r="G273" t="str">
        <f>IF(B273="","No Number",IF(ISNUMBER(VALUE(MID(B273,5,2))),IF(LEN(B273)=3,"Total",IF(OR(LEFT(B273,3)="340",LEFT(B273,3)="350",ISNUMBER(F273)),IF(SUM(D273:F273)=0,0,"Data"),"No Number")),"Head"))</f>
        <v>No Number</v>
      </c>
    </row>
    <row r="274">
      <c r="B274" t="str">
        <f>IF(OR(   'BS-4'!B45=0, 'BS-4'!B45=""),"",'BS-4'!B45)</f>
        <v/>
      </c>
      <c r="C274" t="str">
        <f>IF(OR(   'BS-4'!B45=0, 'BS-4'!B45=""),"",'BS-4'!C45)</f>
        <v/>
      </c>
      <c r="D274" t="str">
        <f>IF(OR(   'BS-4'!B45=0, 'BS-4'!B45=""),"",'BS-4'!D45)</f>
        <v/>
      </c>
      <c r="E274" t="str">
        <f>IF(OR(   'BS-4'!B45=0, 'BS-4'!B45=""),"",'BS-4'!E45)</f>
        <v/>
      </c>
      <c r="F274" t="str">
        <f>IF(OR(   'BS-4'!B45=0, 'BS-4'!B45=""),"",'BS-4'!F45)</f>
        <v/>
      </c>
      <c r="G274" t="str">
        <f>IF(B274="","No Number",IF(ISNUMBER(VALUE(MID(B274,5,2))),IF(LEN(B274)=3,"Total",IF(OR(LEFT(B274,3)="340",LEFT(B274,3)="350",ISNUMBER(F274)),IF(SUM(D274:F274)=0,0,"Data"),"No Number")),"Head"))</f>
        <v>No Number</v>
      </c>
    </row>
    <row r="275">
      <c r="B275" t="str">
        <f>IF(OR(   'BS-4'!B46=0, 'BS-4'!B46=""),"",'BS-4'!B46)</f>
        <v/>
      </c>
      <c r="C275" t="str">
        <f>IF(OR(   'BS-4'!B46=0, 'BS-4'!B46=""),"",'BS-4'!C46)</f>
        <v/>
      </c>
      <c r="D275" t="str">
        <f>IF(OR(   'BS-4'!B46=0, 'BS-4'!B46=""),"",'BS-4'!D46)</f>
        <v/>
      </c>
      <c r="E275" t="str">
        <f>IF(OR(   'BS-4'!B46=0, 'BS-4'!B46=""),"",'BS-4'!E46)</f>
        <v/>
      </c>
      <c r="F275" t="str">
        <f>IF(OR(   'BS-4'!B46=0, 'BS-4'!B46=""),"",'BS-4'!F46)</f>
        <v/>
      </c>
      <c r="G275" t="str">
        <f>IF(B275="","No Number",IF(ISNUMBER(VALUE(MID(B275,5,2))),IF(LEN(B275)=3,"Total",IF(OR(LEFT(B275,3)="340",LEFT(B275,3)="350",ISNUMBER(F275)),IF(SUM(D275:F275)=0,0,"Data"),"No Number")),"Head"))</f>
        <v>No Number</v>
      </c>
    </row>
    <row r="276">
      <c r="B276" t="str">
        <f>IF(OR(   'BS-4'!B47=0, 'BS-4'!B47=""),"",'BS-4'!B47)</f>
        <v/>
      </c>
      <c r="C276" t="str">
        <f>IF(OR(   'BS-4'!B47=0, 'BS-4'!B47=""),"",'BS-4'!C47)</f>
        <v/>
      </c>
      <c r="D276" t="str">
        <f>IF(OR(   'BS-4'!B47=0, 'BS-4'!B47=""),"",'BS-4'!D47)</f>
        <v/>
      </c>
      <c r="E276" t="str">
        <f>IF(OR(   'BS-4'!B47=0, 'BS-4'!B47=""),"",'BS-4'!E47)</f>
        <v/>
      </c>
      <c r="F276" t="str">
        <f>IF(OR(   'BS-4'!B47=0, 'BS-4'!B47=""),"",'BS-4'!F47)</f>
        <v/>
      </c>
      <c r="G276" t="str">
        <f>IF(B276="","No Number",IF(ISNUMBER(VALUE(MID(B276,5,2))),IF(LEN(B276)=3,"Total",IF(OR(LEFT(B276,3)="340",LEFT(B276,3)="350",ISNUMBER(F276)),IF(SUM(D276:F276)=0,0,"Data"),"No Number")),"Head"))</f>
        <v>No Number</v>
      </c>
    </row>
    <row r="277">
      <c r="B277" t="str">
        <f>IF(OR(   'BS-4'!B48=0, 'BS-4'!B48=""),"",'BS-4'!B48)</f>
        <v/>
      </c>
      <c r="C277" t="str">
        <f>IF(OR(   'BS-4'!B48=0, 'BS-4'!B48=""),"",'BS-4'!C48)</f>
        <v/>
      </c>
      <c r="D277" t="str">
        <f>IF(OR(   'BS-4'!B48=0, 'BS-4'!B48=""),"",'BS-4'!D48)</f>
        <v/>
      </c>
      <c r="E277" t="str">
        <f>IF(OR(   'BS-4'!B48=0, 'BS-4'!B48=""),"",'BS-4'!E48)</f>
        <v/>
      </c>
      <c r="F277" t="str">
        <f>IF(OR(   'BS-4'!B48=0, 'BS-4'!B48=""),"",'BS-4'!F48)</f>
        <v/>
      </c>
      <c r="G277" t="str">
        <f>IF(B277="","No Number",IF(ISNUMBER(VALUE(MID(B277,5,2))),IF(LEN(B277)=3,"Total",IF(OR(LEFT(B277,3)="340",LEFT(B277,3)="350",ISNUMBER(F277)),IF(SUM(D277:F277)=0,0,"Data"),"No Number")),"Head"))</f>
        <v>No Number</v>
      </c>
    </row>
    <row r="278">
      <c r="B278">
        <f>IF(OR(   'BS-4'!B49=0, 'BS-4'!B49=""),"",'BS-4'!B49)</f>
        <v>311</v>
      </c>
      <c r="C278" t="str">
        <f>IF(OR(   'BS-4'!B49=0, 'BS-4'!B49=""),"",'BS-4'!C49)</f>
        <v>Revenue Grants, Funds, Contributions &amp; Compensations-</v>
      </c>
      <c r="D278">
        <f>SUBTOTAL(9,D236:D277)</f>
        <v>92291683</v>
      </c>
      <c r="E278">
        <f>SUBTOTAL(9,E236:E277)</f>
        <v>143046717</v>
      </c>
      <c r="F278">
        <f>SUBTOTAL(9,F236:F277)</f>
        <v>153812984</v>
      </c>
      <c r="G278" t="str">
        <f>IF(B278="","No Number",IF(ISNUMBER(VALUE(MID(B278,5,2))),IF(LEN(B278)=3,"Total",IF(OR(LEFT(B278,3)="340",LEFT(B278,3)="350",ISNUMBER(F278)),IF(SUM(D278:F278)=0,0,"Data"),"No Number")),"Head"))</f>
        <v>Head</v>
      </c>
    </row>
    <row r="279">
      <c r="B279" t="str">
        <f>B57</f>
        <v>Karassery Grama Panchayath Draft  Budget for the Financial Year 2025-2026</v>
      </c>
      <c r="G279" t="str">
        <f>IF(B279="","No Number",IF(ISNUMBER(VALUE(MID(B279,5,2))),IF(LEN(B279)=3,"Total",IF(OR(LEFT(B279,3)="340",LEFT(B279,3)="350",ISNUMBER(F279)),IF(SUM(D279:F279)=0,0,"Data"),"No Number")),"Head"))</f>
        <v>Head</v>
      </c>
    </row>
    <row r="280">
      <c r="B280" t="str">
        <f>'BS-5'!B5</f>
        <v xml:space="preserve">BS-5-REVENUE INCOME- NON PLAN GRANTS-   (പദ്ധതിയിതര  ചെലവുകള്‍ക്കു വേണ്ടിയുള്ള ഗ്രാന്‍റ്/ഫണ്ട്/വിഹിതം -വരവുകള്‍ )  </v>
      </c>
      <c r="G280" t="str">
        <f>IF(B280="","No Number",IF(ISNUMBER(VALUE(MID(B280,5,2))),IF(LEN(B280)=3,"Total",IF(OR(LEFT(B280,3)="340",LEFT(B280,3)="350",ISNUMBER(F280)),IF(SUM(D280:F280)=0,0,"Data"),"No Number")),"Head"))</f>
        <v>Head</v>
      </c>
    </row>
    <row r="281" xml:space="preserve">
      <c r="B281" t="str">
        <v>DETAILED HEAD CODE</v>
      </c>
      <c r="C281" t="str">
        <v>PARTICULARS (ഇനവിവരം)</v>
      </c>
      <c r="D281" t="str">
        <f>D32</f>
        <v>Actuals for the year 2023-2024(യഥാര്‍ത്ഥ കണക്ക് 2023-2024)</v>
      </c>
      <c r="E281" t="str">
        <f>E32</f>
        <v>Budget  for the  year (including all revisions) 2024-2025  (പരിഷ്കരിച്ച ബജറ്റ്  2024-2025)</v>
      </c>
      <c r="F281" t="str" xml:space="preserve">
        <f>F32</f>
        <v xml:space="preserve">Budget for the Year2025-2026
 (ബജറ്റ്-2025-2026)</v>
      </c>
      <c r="G281" t="str">
        <f>IF(B281="","No Number",IF(ISNUMBER(VALUE(MID(B281,5,2))),IF(LEN(B281)=3,"Total",IF(OR(LEFT(B281,3)="340",LEFT(B281,3)="350",ISNUMBER(F281)),IF(SUM(D281:F281)=0,0,"Data"),"No Number")),"Head"))</f>
        <v>Head</v>
      </c>
    </row>
    <row r="282">
      <c r="B282">
        <f>IF(OR(   'BS-5'!B7=0,  'BS-5'!B7=""),"", 'BS-5'!B7)</f>
        <v>1601003</v>
      </c>
      <c r="C282" t="str">
        <f>IF(OR(   'BS-5'!B7=0,  'BS-5'!B7=""),"", 'BS-5'!C7)</f>
        <v>State Sponsored Schemes (not included under Decentralised Plan Programme)സംസ്ഥാന ആവിഷ്കൃത പരിപാടികള്‍ക്കുള്ള വരവുകള്‍</v>
      </c>
      <c r="D282">
        <f>IF(OR(   'BS-5'!B7=0,  'BS-5'!B7=""),"", 'BS-5'!D7)</f>
        <v>46236000</v>
      </c>
      <c r="E282">
        <f>IF(OR(   'BS-5'!B7=0,  'BS-5'!B7=""),"", 'BS-5'!E7)</f>
        <v>60000000</v>
      </c>
      <c r="F282">
        <f>IF(OR(   'BS-5'!B7=0,  'BS-5'!B7=""),"", 'BS-5'!F7)</f>
        <v>70000000</v>
      </c>
      <c r="G282" t="str">
        <f>IF(B282="","No Number",IF(ISNUMBER(VALUE(MID(B282,5,2))),IF(LEN(B282)=3,"Total",IF(OR(LEFT(B282,3)="340",LEFT(B282,3)="350",ISNUMBER(F282)),IF(SUM(D282:F282)=0,0,"Data"),"No Number")),"Head"))</f>
        <v>Data</v>
      </c>
    </row>
    <row r="283">
      <c r="B283" t="str">
        <f>IF(OR(   'BS-5'!B8=0,  'BS-5'!B8=""),"", 'BS-5'!B8)</f>
        <v/>
      </c>
      <c r="C283" t="str">
        <f>IF(OR(   'BS-5'!B8=0,  'BS-5'!B8=""),"", 'BS-5'!C8)</f>
        <v/>
      </c>
      <c r="D283" t="str">
        <f>IF(OR(   'BS-5'!B8=0,  'BS-5'!B8=""),"", 'BS-5'!D8)</f>
        <v/>
      </c>
      <c r="E283" t="str">
        <f>IF(OR(   'BS-5'!B8=0,  'BS-5'!B8=""),"", 'BS-5'!E8)</f>
        <v/>
      </c>
      <c r="F283" t="str">
        <f>IF(OR(   'BS-5'!B8=0,  'BS-5'!B8=""),"", 'BS-5'!F8)</f>
        <v/>
      </c>
      <c r="G283" t="str">
        <f>IF(B283="","No Number",IF(ISNUMBER(VALUE(MID(B283,5,2))),IF(LEN(B283)=3,"Total",IF(OR(LEFT(B283,3)="340",LEFT(B283,3)="350",ISNUMBER(F283)),IF(SUM(D283:F283)=0,0,"Data"),"No Number")),"Head"))</f>
        <v>No Number</v>
      </c>
    </row>
    <row r="284">
      <c r="B284" t="str">
        <f>IF(OR(   'BS-5'!B9=0,  'BS-5'!B9=""),"", 'BS-5'!B9)</f>
        <v/>
      </c>
      <c r="C284" t="str">
        <f>IF(OR(   'BS-5'!B9=0,  'BS-5'!B9=""),"", 'BS-5'!C9)</f>
        <v/>
      </c>
      <c r="D284" t="str">
        <f>IF(OR(   'BS-5'!B9=0,  'BS-5'!B9=""),"", 'BS-5'!D9)</f>
        <v/>
      </c>
      <c r="E284" t="str">
        <f>IF(OR(   'BS-5'!B9=0,  'BS-5'!B9=""),"", 'BS-5'!E9)</f>
        <v/>
      </c>
      <c r="F284" t="str">
        <f>IF(OR(   'BS-5'!B9=0,  'BS-5'!B9=""),"", 'BS-5'!F9)</f>
        <v/>
      </c>
      <c r="G284" t="str">
        <f>IF(B284="","No Number",IF(ISNUMBER(VALUE(MID(B284,5,2))),IF(LEN(B284)=3,"Total",IF(OR(LEFT(B284,3)="340",LEFT(B284,3)="350",ISNUMBER(F284)),IF(SUM(D284:F284)=0,0,"Data"),"No Number")),"Head"))</f>
        <v>No Number</v>
      </c>
    </row>
    <row r="285">
      <c r="B285" t="str">
        <f>IF(OR(   'BS-5'!B10=0,  'BS-5'!B10=""),"", 'BS-5'!B10)</f>
        <v/>
      </c>
      <c r="C285" t="str">
        <f>IF(OR(   'BS-5'!B10=0,  'BS-5'!B10=""),"", 'BS-5'!C10)</f>
        <v/>
      </c>
      <c r="D285" t="str">
        <f>IF(OR(   'BS-5'!B10=0,  'BS-5'!B10=""),"", 'BS-5'!D10)</f>
        <v/>
      </c>
      <c r="E285" t="str">
        <f>IF(OR(   'BS-5'!B10=0,  'BS-5'!B10=""),"", 'BS-5'!E10)</f>
        <v/>
      </c>
      <c r="F285" t="str">
        <f>IF(OR(   'BS-5'!B10=0,  'BS-5'!B10=""),"", 'BS-5'!F10)</f>
        <v/>
      </c>
      <c r="G285" t="str">
        <f>IF(B285="","No Number",IF(ISNUMBER(VALUE(MID(B285,5,2))),IF(LEN(B285)=3,"Total",IF(OR(LEFT(B285,3)="340",LEFT(B285,3)="350",ISNUMBER(F285)),IF(SUM(D285:F285)=0,0,"Data"),"No Number")),"Head"))</f>
        <v>No Number</v>
      </c>
    </row>
    <row r="286">
      <c r="B286">
        <f>IF(OR(   'BS-5'!B11=0,  'BS-5'!B11=""),"", 'BS-5'!B11)</f>
        <v>160</v>
      </c>
      <c r="C286" t="str">
        <f>IF(OR(   'BS-5'!B11=0,  'BS-5'!B11=""),"", 'BS-5'!C11)</f>
        <v>Total-Revenue Grants, Funds, Contributions &amp; Compensations</v>
      </c>
      <c r="D286">
        <f>SUBTOTAL(9,D282:D285)</f>
        <v>46236000</v>
      </c>
      <c r="E286">
        <f>SUBTOTAL(9,E282:E285)</f>
        <v>60000000</v>
      </c>
      <c r="F286">
        <f>SUBTOTAL(9,F282:F285)</f>
        <v>70000000</v>
      </c>
      <c r="G286" t="str">
        <f>IF(B286="","No Number",IF(ISNUMBER(VALUE(MID(B286,5,2))),IF(LEN(B286)=3,"Total",IF(OR(LEFT(B286,3)="340",LEFT(B286,3)="350",ISNUMBER(F286)),IF(SUM(D286:F286)=0,0,"Data"),"No Number")),"Head"))</f>
        <v>Head</v>
      </c>
    </row>
    <row r="287">
      <c r="B287" t="str">
        <f>B57</f>
        <v>Karassery Grama Panchayath Draft  Budget for the Financial Year 2025-2026</v>
      </c>
      <c r="G287" t="str">
        <f>IF(B287="","No Number",IF(ISNUMBER(VALUE(MID(B287,5,2))),IF(LEN(B287)=3,"Total",IF(OR(LEFT(B287,3)="340",LEFT(B287,3)="350",ISNUMBER(F287)),IF(SUM(D287:F287)=0,0,"Data"),"No Number")),"Head"))</f>
        <v>Head</v>
      </c>
    </row>
    <row r="288">
      <c r="B288" t="str">
        <f>'BS-6'!B5</f>
        <v xml:space="preserve">  BS-6-CAPITAL INCOME- LOANS -(വായ്പ ഇനത്തിലുള്ള മൂലധന വരവുകള്‍ സംബന്ധിച്ച ബജറ്റ് )</v>
      </c>
      <c r="G288" t="str">
        <v>Head</v>
      </c>
    </row>
    <row r="289" xml:space="preserve">
      <c r="B289" t="str">
        <v>DETAILED HEAD CODE</v>
      </c>
      <c r="C289" t="str">
        <v>PARTICULARS (ഇനവിവരം)</v>
      </c>
      <c r="D289" t="str">
        <f>D281</f>
        <v>Actuals for the year 2023-2024(യഥാര്‍ത്ഥ കണക്ക് 2023-2024)</v>
      </c>
      <c r="E289" t="str">
        <f>E281</f>
        <v>Budget  for the  year (including all revisions) 2024-2025  (പരിഷ്കരിച്ച ബജറ്റ്  2024-2025)</v>
      </c>
      <c r="F289" t="str" xml:space="preserve">
        <f>F281</f>
        <v xml:space="preserve">Budget for the Year2025-2026
 (ബജറ്റ്-2025-2026)</v>
      </c>
      <c r="G289" t="str">
        <f>IF(B289="","No Number",IF(ISNUMBER(VALUE(MID(B289,5,2))),IF(LEN(B289)=3,"Total",IF(OR(LEFT(B289,3)="340",LEFT(B289,3)="350",ISNUMBER(F289)),IF(SUM(D289:F289)=0,0,"Data"),"No Number")),"Head"))</f>
        <v>Head</v>
      </c>
    </row>
    <row r="290">
      <c r="B290">
        <f>IF(OR(   'BS-6'!B7=0,  'BS-6'!B7=""),"",  'BS-6'!B7)</f>
        <v>3301001</v>
      </c>
      <c r="C290" t="str">
        <f>IF(OR(   'BS-6'!B7=0,  'BS-6'!B7=""),"",  'BS-6'!C7)</f>
        <v>loans from Central Government- കേന്ദ്ര സര്‍ക്കാരില്‍ നിന്നുള്ള വായ്പ</v>
      </c>
      <c r="D290">
        <f>IF(OR(   'BS-6'!B7=0,  'BS-6'!B7=""),"",  'BS-6'!D7)</f>
        <v>0</v>
      </c>
      <c r="E290">
        <f>IF(OR(   'BS-6'!B7=0,  'BS-6'!B7=""),"",  'BS-6'!E7)</f>
        <v>0</v>
      </c>
      <c r="F290">
        <f>IF(OR(   'BS-6'!B7=0,  'BS-6'!B7=""),"",  'BS-6'!F7)</f>
        <v>0</v>
      </c>
      <c r="G290">
        <f>IF(B290="","No Number",IF(ISNUMBER(VALUE(MID(B290,5,2))),IF(LEN(B290)=3,"Total",IF(OR(LEFT(B290,3)="340",LEFT(B290,3)="350",ISNUMBER(F290)),IF(SUM(D290:F290)=0,0,"Data"),"No Number")),"Head"))</f>
        <v>0</v>
      </c>
    </row>
    <row r="291">
      <c r="B291">
        <f>IF(OR(   'BS-6'!B8=0,  'BS-6'!B8=""),"",  'BS-6'!B8)</f>
        <v>3302001</v>
      </c>
      <c r="C291" t="str">
        <f>IF(OR(   'BS-6'!B8=0,  'BS-6'!B8=""),"",  'BS-6'!C8)</f>
        <v>loans from State Government-സംസ്ഥാന സര്‍ക്കാരില്‍ നിന്നുള്ള വായ്പ</v>
      </c>
      <c r="D291">
        <f>IF(OR(   'BS-6'!B8=0,  'BS-6'!B8=""),"",  'BS-6'!D8)</f>
        <v>0</v>
      </c>
      <c r="E291">
        <f>IF(OR(   'BS-6'!B8=0,  'BS-6'!B8=""),"",  'BS-6'!E8)</f>
        <v>0</v>
      </c>
      <c r="F291">
        <f>IF(OR(   'BS-6'!B8=0,  'BS-6'!B8=""),"",  'BS-6'!F8)</f>
        <v>0</v>
      </c>
      <c r="G291">
        <f>IF(B291="","No Number",IF(ISNUMBER(VALUE(MID(B291,5,2))),IF(LEN(B291)=3,"Total",IF(OR(LEFT(B291,3)="340",LEFT(B291,3)="350",ISNUMBER(F291)),IF(SUM(D291:F291)=0,0,"Data"),"No Number")),"Head"))</f>
        <v>0</v>
      </c>
    </row>
    <row r="292">
      <c r="B292">
        <f>IF(OR(   'BS-6'!B9=0,  'BS-6'!B9=""),"",  'BS-6'!B9)</f>
        <v>3303001</v>
      </c>
      <c r="C292" t="str">
        <f>IF(OR(   'BS-6'!B9=0,  'BS-6'!B9=""),"",  'BS-6'!C9)</f>
        <v>loans from Government Bodies and Associations-സര്‍ക്കാര്‍ സ്ഥാപനങ്ങളില്‍ നിന്നും സംഘടനകളില്‍ നിന്നുമുള്ള വായ്പ</v>
      </c>
      <c r="D292">
        <f>IF(OR(   'BS-6'!B9=0,  'BS-6'!B9=""),"",  'BS-6'!D9)</f>
        <v>0</v>
      </c>
      <c r="E292">
        <f>IF(OR(   'BS-6'!B9=0,  'BS-6'!B9=""),"",  'BS-6'!E9)</f>
        <v>0</v>
      </c>
      <c r="F292">
        <f>IF(OR(   'BS-6'!B9=0,  'BS-6'!B9=""),"",  'BS-6'!F9)</f>
        <v>0</v>
      </c>
      <c r="G292">
        <f>IF(B292="","No Number",IF(ISNUMBER(VALUE(MID(B292,5,2))),IF(LEN(B292)=3,"Total",IF(OR(LEFT(B292,3)="340",LEFT(B292,3)="350",ISNUMBER(F292)),IF(SUM(D292:F292)=0,0,"Data"),"No Number")),"Head"))</f>
        <v>0</v>
      </c>
    </row>
    <row r="293">
      <c r="B293">
        <f>IF(OR(   'BS-6'!B10=0,  'BS-6'!B10=""),"",  'BS-6'!B10)</f>
        <v>3304001</v>
      </c>
      <c r="C293" t="str">
        <f>IF(OR(   'BS-6'!B10=0,  'BS-6'!B10=""),"",  'BS-6'!C10)</f>
        <v xml:space="preserve">loans from International Agencies-അന്തര്‍ദേശീയ സ്ഥാപനങ്ങളില്‍ നിന്നുമുള്ള വായ്പ </v>
      </c>
      <c r="D293">
        <f>IF(OR(   'BS-6'!B10=0,  'BS-6'!B10=""),"",  'BS-6'!D10)</f>
        <v>0</v>
      </c>
      <c r="E293">
        <f>IF(OR(   'BS-6'!B10=0,  'BS-6'!B10=""),"",  'BS-6'!E10)</f>
        <v>0</v>
      </c>
      <c r="F293">
        <f>IF(OR(   'BS-6'!B10=0,  'BS-6'!B10=""),"",  'BS-6'!F10)</f>
        <v>0</v>
      </c>
      <c r="G293">
        <f>IF(B293="","No Number",IF(ISNUMBER(VALUE(MID(B293,5,2))),IF(LEN(B293)=3,"Total",IF(OR(LEFT(B293,3)="340",LEFT(B293,3)="350",ISNUMBER(F293)),IF(SUM(D293:F293)=0,0,"Data"),"No Number")),"Head"))</f>
        <v>0</v>
      </c>
    </row>
    <row r="294">
      <c r="B294">
        <f>IF(OR(   'BS-6'!B11=0,  'BS-6'!B11=""),"",  'BS-6'!B11)</f>
        <v>3305001</v>
      </c>
      <c r="C294" t="str">
        <f>IF(OR(   'BS-6'!B11=0,  'BS-6'!B11=""),"",  'BS-6'!C11)</f>
        <v>loans from Banks &amp; Other Financial Institutions-ബാങ്കുകളില്‍ നിന്നും മറ്റ് ബാങ്കിംഗ്  സ്ഥാപനങ്ങളില്‍ നിന്നുമുള്ള വായ്പ</v>
      </c>
      <c r="D294">
        <f>IF(OR(   'BS-6'!B11=0,  'BS-6'!B11=""),"",  'BS-6'!D11)</f>
        <v>0</v>
      </c>
      <c r="E294">
        <f>IF(OR(   'BS-6'!B11=0,  'BS-6'!B11=""),"",  'BS-6'!E11)</f>
        <v>0</v>
      </c>
      <c r="F294">
        <f>IF(OR(   'BS-6'!B11=0,  'BS-6'!B11=""),"",  'BS-6'!F11)</f>
        <v>0</v>
      </c>
      <c r="G294">
        <f>IF(B294="","No Number",IF(ISNUMBER(VALUE(MID(B294,5,2))),IF(LEN(B294)=3,"Total",IF(OR(LEFT(B294,3)="340",LEFT(B294,3)="350",ISNUMBER(F294)),IF(SUM(D294:F294)=0,0,"Data"),"No Number")),"Head"))</f>
        <v>0</v>
      </c>
    </row>
    <row r="295">
      <c r="B295">
        <f>IF(OR(   'BS-6'!B12=0,  'BS-6'!B12=""),"",  'BS-6'!B12)</f>
        <v>3305002</v>
      </c>
      <c r="C295" t="str">
        <f>IF(OR(   'BS-6'!B12=0,  'BS-6'!B12=""),"",  'BS-6'!C12)</f>
        <v>loans - Loan from Financial Institutions-മറ്റ് ധനകാര്യ സ്ഥാപനങ്ങളില്‍ നിന്നുമുള്ള വായ്പ</v>
      </c>
      <c r="D295">
        <f>IF(OR(   'BS-6'!B12=0,  'BS-6'!B12=""),"",  'BS-6'!D12)</f>
        <v>23260000</v>
      </c>
      <c r="E295">
        <f>IF(OR(   'BS-6'!B12=0,  'BS-6'!B12=""),"",  'BS-6'!E12)</f>
        <v>23260000</v>
      </c>
      <c r="F295">
        <f>IF(OR(   'BS-6'!B12=0,  'BS-6'!B12=""),"",  'BS-6'!F12)</f>
        <v>56000000</v>
      </c>
      <c r="G295" t="str">
        <f>IF(B295="","No Number",IF(ISNUMBER(VALUE(MID(B295,5,2))),IF(LEN(B295)=3,"Total",IF(OR(LEFT(B295,3)="340",LEFT(B295,3)="350",ISNUMBER(F295)),IF(SUM(D295:F295)=0,0,"Data"),"No Number")),"Head"))</f>
        <v>Data</v>
      </c>
    </row>
    <row r="296">
      <c r="B296">
        <f>IF(OR(   'BS-6'!B13=0,  'BS-6'!B13=""),"",  'BS-6'!B13)</f>
        <v>3306001</v>
      </c>
      <c r="C296" t="str">
        <f>IF(OR(   'BS-6'!B13=0,  'BS-6'!B13=""),"",  'BS-6'!C13)</f>
        <v>loans -Other Term Loans-മറ്റ് ടേം ലോണുകള്‍</v>
      </c>
      <c r="D296">
        <f>IF(OR(   'BS-6'!B13=0,  'BS-6'!B13=""),"",  'BS-6'!D13)</f>
        <v>0</v>
      </c>
      <c r="E296">
        <f>IF(OR(   'BS-6'!B13=0,  'BS-6'!B13=""),"",  'BS-6'!E13)</f>
        <v>0</v>
      </c>
      <c r="F296">
        <f>IF(OR(   'BS-6'!B13=0,  'BS-6'!B13=""),"",  'BS-6'!F13)</f>
        <v>0</v>
      </c>
      <c r="G296">
        <f>IF(B296="","No Number",IF(ISNUMBER(VALUE(MID(B296,5,2))),IF(LEN(B296)=3,"Total",IF(OR(LEFT(B296,3)="340",LEFT(B296,3)="350",ISNUMBER(F296)),IF(SUM(D296:F296)=0,0,"Data"),"No Number")),"Head"))</f>
        <v>0</v>
      </c>
    </row>
    <row r="297">
      <c r="B297">
        <f>IF(OR(   'BS-6'!B14=0,  'BS-6'!B14=""),"",  'BS-6'!B14)</f>
        <v>3307001</v>
      </c>
      <c r="C297" t="str">
        <f>IF(OR(   'BS-6'!B14=0,  'BS-6'!B14=""),"",  'BS-6'!C14)</f>
        <v>loans - Bonds &amp; Debentures-ബോണ്ടുകളുടെയും ,ഡിബഞ്ചറുകളുടെയും ഈടിന്മേലുള്ള വായ്പകള്‍</v>
      </c>
      <c r="D297">
        <f>IF(OR(   'BS-6'!B14=0,  'BS-6'!B14=""),"",  'BS-6'!D14)</f>
        <v>0</v>
      </c>
      <c r="E297">
        <f>IF(OR(   'BS-6'!B14=0,  'BS-6'!B14=""),"",  'BS-6'!E14)</f>
        <v>0</v>
      </c>
      <c r="F297">
        <f>IF(OR(   'BS-6'!B14=0,  'BS-6'!B14=""),"",  'BS-6'!F14)</f>
        <v>0</v>
      </c>
      <c r="G297">
        <f>IF(B297="","No Number",IF(ISNUMBER(VALUE(MID(B297,5,2))),IF(LEN(B297)=3,"Total",IF(OR(LEFT(B297,3)="340",LEFT(B297,3)="350",ISNUMBER(F297)),IF(SUM(D297:F297)=0,0,"Data"),"No Number")),"Head"))</f>
        <v>0</v>
      </c>
    </row>
    <row r="298">
      <c r="B298">
        <f>IF(OR(   'BS-6'!B15=0,  'BS-6'!B15=""),"",  'BS-6'!B15)</f>
        <v>3308001</v>
      </c>
      <c r="C298" t="str">
        <f>IF(OR(   'BS-6'!B15=0,  'BS-6'!B15=""),"",  'BS-6'!C15)</f>
        <v>loans -Other Loans-മറ്റ് വായ്പകള്‍</v>
      </c>
      <c r="D298">
        <f>IF(OR(   'BS-6'!B15=0,  'BS-6'!B15=""),"",  'BS-6'!D15)</f>
        <v>0</v>
      </c>
      <c r="E298">
        <f>IF(OR(   'BS-6'!B15=0,  'BS-6'!B15=""),"",  'BS-6'!E15)</f>
        <v>0</v>
      </c>
      <c r="F298">
        <f>IF(OR(   'BS-6'!B15=0,  'BS-6'!B15=""),"",  'BS-6'!F15)</f>
        <v>0</v>
      </c>
      <c r="G298">
        <f>IF(B298="","No Number",IF(ISNUMBER(VALUE(MID(B298,5,2))),IF(LEN(B298)=3,"Total",IF(OR(LEFT(B298,3)="340",LEFT(B298,3)="350",ISNUMBER(F298)),IF(SUM(D298:F298)=0,0,"Data"),"No Number")),"Head"))</f>
        <v>0</v>
      </c>
    </row>
    <row r="299">
      <c r="B299" t="str">
        <f>IF(OR(   'BS-6'!B16=0,  'BS-6'!B16=""),"",  'BS-6'!B16)</f>
        <v/>
      </c>
      <c r="C299" t="str">
        <f>IF(OR(   'BS-6'!B16=0,  'BS-6'!B16=""),"",  'BS-6'!C16)</f>
        <v/>
      </c>
      <c r="D299" t="str">
        <f>IF(OR(   'BS-6'!B16=0,  'BS-6'!B16=""),"",  'BS-6'!D16)</f>
        <v/>
      </c>
      <c r="E299" t="str">
        <f>IF(OR(   'BS-6'!B16=0,  'BS-6'!B16=""),"",  'BS-6'!E16)</f>
        <v/>
      </c>
      <c r="F299" t="str">
        <f>IF(OR(   'BS-6'!B16=0,  'BS-6'!B16=""),"",  'BS-6'!F16)</f>
        <v/>
      </c>
      <c r="G299" t="str">
        <f>IF(B299="","No Number",IF(ISNUMBER(VALUE(MID(B299,5,2))),IF(LEN(B299)=3,"Total",IF(OR(LEFT(B299,3)="340",LEFT(B299,3)="350",ISNUMBER(F299)),IF(SUM(D299:F299)=0,0,"Data"),"No Number")),"Head"))</f>
        <v>No Number</v>
      </c>
    </row>
    <row r="300">
      <c r="B300" t="str">
        <f>IF(OR(   'BS-6'!B17=0,  'BS-6'!B17=""),"",  'BS-6'!B17)</f>
        <v/>
      </c>
      <c r="C300" t="str">
        <f>IF(OR(   'BS-6'!B17=0,  'BS-6'!B17=""),"",  'BS-6'!C17)</f>
        <v/>
      </c>
      <c r="D300" t="str">
        <f>IF(OR(   'BS-6'!B17=0,  'BS-6'!B17=""),"",  'BS-6'!D17)</f>
        <v/>
      </c>
      <c r="E300" t="str">
        <f>IF(OR(   'BS-6'!B17=0,  'BS-6'!B17=""),"",  'BS-6'!E17)</f>
        <v/>
      </c>
      <c r="F300" t="str">
        <f>IF(OR(   'BS-6'!B17=0,  'BS-6'!B17=""),"",  'BS-6'!F17)</f>
        <v/>
      </c>
      <c r="G300" t="str">
        <f>IF(B300="","No Number",IF(ISNUMBER(VALUE(MID(B300,5,2))),IF(LEN(B300)=3,"Total",IF(OR(LEFT(B300,3)="340",LEFT(B300,3)="350",ISNUMBER(F300)),IF(SUM(D300:F300)=0,0,"Data"),"No Number")),"Head"))</f>
        <v>No Number</v>
      </c>
    </row>
    <row r="301">
      <c r="B301" t="str">
        <f>IF(OR(   'BS-6'!B18=0,  'BS-6'!B18=""),"",  'BS-6'!B18)</f>
        <v/>
      </c>
      <c r="C301" t="str">
        <f>IF(OR(   'BS-6'!B18=0,  'BS-6'!B18=""),"",  'BS-6'!C18)</f>
        <v/>
      </c>
      <c r="D301" t="str">
        <f>IF(OR(   'BS-6'!B18=0,  'BS-6'!B18=""),"",  'BS-6'!D18)</f>
        <v/>
      </c>
      <c r="E301" t="str">
        <f>IF(OR(   'BS-6'!B18=0,  'BS-6'!B18=""),"",  'BS-6'!E18)</f>
        <v/>
      </c>
      <c r="F301" t="str">
        <f>IF(OR(   'BS-6'!B18=0,  'BS-6'!B18=""),"",  'BS-6'!F18)</f>
        <v/>
      </c>
      <c r="G301" t="str">
        <f>IF(B301="","No Number",IF(ISNUMBER(VALUE(MID(B301,5,2))),IF(LEN(B301)=3,"Total",IF(OR(LEFT(B301,3)="340",LEFT(B301,3)="350",ISNUMBER(F301)),IF(SUM(D301:F301)=0,0,"Data"),"No Number")),"Head"))</f>
        <v>No Number</v>
      </c>
    </row>
    <row r="302">
      <c r="B302" t="str">
        <f>IF(OR(   'BS-6'!B19=0,  'BS-6'!B19=""),"",  'BS-6'!B19)</f>
        <v/>
      </c>
      <c r="C302" t="str">
        <f>IF(OR(   'BS-6'!B19=0,  'BS-6'!B19=""),"",  'BS-6'!C19)</f>
        <v/>
      </c>
      <c r="D302" t="str">
        <f>IF(OR(   'BS-6'!B19=0,  'BS-6'!B19=""),"",  'BS-6'!D19)</f>
        <v/>
      </c>
      <c r="E302" t="str">
        <f>IF(OR(   'BS-6'!B19=0,  'BS-6'!B19=""),"",  'BS-6'!E19)</f>
        <v/>
      </c>
      <c r="F302" t="str">
        <f>IF(OR(   'BS-6'!B19=0,  'BS-6'!B19=""),"",  'BS-6'!F19)</f>
        <v/>
      </c>
      <c r="G302" t="str">
        <f>IF(B302="","No Number",IF(ISNUMBER(VALUE(MID(B302,5,2))),IF(LEN(B302)=3,"Total",IF(OR(LEFT(B302,3)="340",LEFT(B302,3)="350",ISNUMBER(F302)),IF(SUM(D302:F302)=0,0,"Data"),"No Number")),"Head"))</f>
        <v>No Number</v>
      </c>
    </row>
    <row r="303">
      <c r="B303" t="str">
        <f>IF(OR(   'BS-6'!B20=0,  'BS-6'!B20=""),"",  'BS-6'!B20)</f>
        <v/>
      </c>
      <c r="C303" t="str">
        <f>IF(OR(   'BS-6'!B20=0,  'BS-6'!B20=""),"",  'BS-6'!C20)</f>
        <v/>
      </c>
      <c r="D303" t="str">
        <f>IF(OR(   'BS-6'!B20=0,  'BS-6'!B20=""),"",  'BS-6'!D20)</f>
        <v/>
      </c>
      <c r="E303" t="str">
        <f>IF(OR(   'BS-6'!B20=0,  'BS-6'!B20=""),"",  'BS-6'!E20)</f>
        <v/>
      </c>
      <c r="F303" t="str">
        <f>IF(OR(   'BS-6'!B20=0,  'BS-6'!B20=""),"",  'BS-6'!F20)</f>
        <v/>
      </c>
      <c r="G303" t="str">
        <f>IF(B303="","No Number",IF(ISNUMBER(VALUE(MID(B303,5,2))),IF(LEN(B303)=3,"Total",IF(OR(LEFT(B303,3)="340",LEFT(B303,3)="350",ISNUMBER(F303)),IF(SUM(D303:F303)=0,0,"Data"),"No Number")),"Head"))</f>
        <v>No Number</v>
      </c>
    </row>
    <row r="304">
      <c r="B304" t="str">
        <f>IF(OR(   'BS-6'!B21=0,  'BS-6'!B21=""),"",  'BS-6'!B21)</f>
        <v/>
      </c>
      <c r="C304" t="str">
        <f>IF(OR(   'BS-6'!B21=0,  'BS-6'!B21=""),"",  'BS-6'!C21)</f>
        <v/>
      </c>
      <c r="D304" t="str">
        <f>IF(OR(   'BS-6'!B21=0,  'BS-6'!B21=""),"",  'BS-6'!D21)</f>
        <v/>
      </c>
      <c r="E304" t="str">
        <f>IF(OR(   'BS-6'!B21=0,  'BS-6'!B21=""),"",  'BS-6'!E21)</f>
        <v/>
      </c>
      <c r="F304" t="str">
        <f>IF(OR(   'BS-6'!B21=0,  'BS-6'!B21=""),"",  'BS-6'!F21)</f>
        <v/>
      </c>
      <c r="G304" t="str">
        <f>IF(B304="","No Number",IF(ISNUMBER(VALUE(MID(B304,5,2))),IF(LEN(B304)=3,"Total",IF(OR(LEFT(B304,3)="340",LEFT(B304,3)="350",ISNUMBER(F304)),IF(SUM(D304:F304)=0,0,"Data"),"No Number")),"Head"))</f>
        <v>No Number</v>
      </c>
    </row>
    <row r="305">
      <c r="B305" t="str">
        <f>IF(OR(   'BS-6'!B22=0,  'BS-6'!B22=""),"",  'BS-6'!B22)</f>
        <v/>
      </c>
      <c r="C305" t="str">
        <f>IF(OR(   'BS-6'!B22=0,  'BS-6'!B22=""),"",  'BS-6'!C22)</f>
        <v/>
      </c>
      <c r="D305" t="str">
        <f>IF(OR(   'BS-6'!B22=0,  'BS-6'!B22=""),"",  'BS-6'!D22)</f>
        <v/>
      </c>
      <c r="E305" t="str">
        <f>IF(OR(   'BS-6'!B22=0,  'BS-6'!B22=""),"",  'BS-6'!E22)</f>
        <v/>
      </c>
      <c r="F305" t="str">
        <f>IF(OR(   'BS-6'!B22=0,  'BS-6'!B22=""),"",  'BS-6'!F22)</f>
        <v/>
      </c>
      <c r="G305" t="str">
        <f>IF(B305="","No Number",IF(ISNUMBER(VALUE(MID(B305,5,2))),IF(LEN(B305)=3,"Total",IF(OR(LEFT(B305,3)="340",LEFT(B305,3)="350",ISNUMBER(F305)),IF(SUM(D305:F305)=0,0,"Data"),"No Number")),"Head"))</f>
        <v>No Number</v>
      </c>
    </row>
    <row r="306">
      <c r="B306" t="str">
        <f>IF(OR(   'BS-6'!B23=0,  'BS-6'!B23=""),"",  'BS-6'!B23)</f>
        <v/>
      </c>
      <c r="C306" t="str">
        <f>IF(OR(   'BS-6'!B23=0,  'BS-6'!B23=""),"",  'BS-6'!C23)</f>
        <v/>
      </c>
      <c r="D306" t="str">
        <f>IF(OR(   'BS-6'!B23=0,  'BS-6'!B23=""),"",  'BS-6'!D23)</f>
        <v/>
      </c>
      <c r="E306" t="str">
        <f>IF(OR(   'BS-6'!B23=0,  'BS-6'!B23=""),"",  'BS-6'!E23)</f>
        <v/>
      </c>
      <c r="F306" t="str">
        <f>IF(OR(   'BS-6'!B23=0,  'BS-6'!B23=""),"",  'BS-6'!F23)</f>
        <v/>
      </c>
      <c r="G306" t="str">
        <f>IF(B306="","No Number",IF(ISNUMBER(VALUE(MID(B306,5,2))),IF(LEN(B306)=3,"Total",IF(OR(LEFT(B306,3)="340",LEFT(B306,3)="350",ISNUMBER(F306)),IF(SUM(D306:F306)=0,0,"Data"),"No Number")),"Head"))</f>
        <v>No Number</v>
      </c>
    </row>
    <row r="307">
      <c r="B307" t="str">
        <f>IF(OR(   'BS-6'!B24=0,  'BS-6'!B24=""),"",  'BS-6'!B24)</f>
        <v/>
      </c>
      <c r="C307" t="str">
        <f>IF(OR(   'BS-6'!B24=0,  'BS-6'!B24=""),"",  'BS-6'!C24)</f>
        <v/>
      </c>
      <c r="D307" t="str">
        <f>IF(OR(   'BS-6'!B24=0,  'BS-6'!B24=""),"",  'BS-6'!D24)</f>
        <v/>
      </c>
      <c r="E307" t="str">
        <f>IF(OR(   'BS-6'!B24=0,  'BS-6'!B24=""),"",  'BS-6'!E24)</f>
        <v/>
      </c>
      <c r="F307" t="str">
        <f>IF(OR(   'BS-6'!B24=0,  'BS-6'!B24=""),"",  'BS-6'!F24)</f>
        <v/>
      </c>
      <c r="G307" t="str">
        <f>IF(B307="","No Number",IF(ISNUMBER(VALUE(MID(B307,5,2))),IF(LEN(B307)=3,"Total",IF(OR(LEFT(B307,3)="340",LEFT(B307,3)="350",ISNUMBER(F307)),IF(SUM(D307:F307)=0,0,"Data"),"No Number")),"Head"))</f>
        <v>No Number</v>
      </c>
    </row>
    <row r="308">
      <c r="B308" t="str">
        <f>IF(OR(   'BS-6'!B25=0,  'BS-6'!B25=""),"",  'BS-6'!B25)</f>
        <v/>
      </c>
      <c r="C308" t="str">
        <f>IF(OR(   'BS-6'!B25=0,  'BS-6'!B25=""),"",  'BS-6'!C25)</f>
        <v/>
      </c>
      <c r="D308" t="str">
        <f>IF(OR(   'BS-6'!B25=0,  'BS-6'!B25=""),"",  'BS-6'!D25)</f>
        <v/>
      </c>
      <c r="E308" t="str">
        <f>IF(OR(   'BS-6'!B25=0,  'BS-6'!B25=""),"",  'BS-6'!E25)</f>
        <v/>
      </c>
      <c r="F308" t="str">
        <f>IF(OR(   'BS-6'!B25=0,  'BS-6'!B25=""),"",  'BS-6'!F25)</f>
        <v/>
      </c>
      <c r="G308" t="str">
        <f>IF(B308="","No Number",IF(ISNUMBER(VALUE(MID(B308,5,2))),IF(LEN(B308)=3,"Total",IF(OR(LEFT(B308,3)="340",LEFT(B308,3)="350",ISNUMBER(F308)),IF(SUM(D308:F308)=0,0,"Data"),"No Number")),"Head"))</f>
        <v>No Number</v>
      </c>
    </row>
    <row r="309">
      <c r="B309" t="str">
        <f>IF(OR(   'BS-6'!B26=0,  'BS-6'!B26=""),"",  'BS-6'!B26)</f>
        <v/>
      </c>
      <c r="C309" t="str">
        <f>IF(OR(   'BS-6'!B26=0,  'BS-6'!B26=""),"",  'BS-6'!C26)</f>
        <v/>
      </c>
      <c r="D309" t="str">
        <f>IF(OR(   'BS-6'!B26=0,  'BS-6'!B26=""),"",  'BS-6'!D26)</f>
        <v/>
      </c>
      <c r="E309" t="str">
        <f>IF(OR(   'BS-6'!B26=0,  'BS-6'!B26=""),"",  'BS-6'!E26)</f>
        <v/>
      </c>
      <c r="F309" t="str">
        <f>IF(OR(   'BS-6'!B26=0,  'BS-6'!B26=""),"",  'BS-6'!F26)</f>
        <v/>
      </c>
      <c r="G309" t="str">
        <f>IF(B309="","No Number",IF(ISNUMBER(VALUE(MID(B309,5,2))),IF(LEN(B309)=3,"Total",IF(OR(LEFT(B309,3)="340",LEFT(B309,3)="350",ISNUMBER(F309)),IF(SUM(D309:F309)=0,0,"Data"),"No Number")),"Head"))</f>
        <v>No Number</v>
      </c>
    </row>
    <row r="310">
      <c r="B310" t="str">
        <f>IF(OR(   'BS-6'!B27=0,  'BS-6'!B27=""),"",  'BS-6'!B27)</f>
        <v/>
      </c>
      <c r="C310" t="str">
        <f>IF(OR(   'BS-6'!B27=0,  'BS-6'!B27=""),"",  'BS-6'!C27)</f>
        <v/>
      </c>
      <c r="D310" t="str">
        <f>IF(OR(   'BS-6'!B27=0,  'BS-6'!B27=""),"",  'BS-6'!D27)</f>
        <v/>
      </c>
      <c r="E310" t="str">
        <f>IF(OR(   'BS-6'!B27=0,  'BS-6'!B27=""),"",  'BS-6'!E27)</f>
        <v/>
      </c>
      <c r="F310" t="str">
        <f>IF(OR(   'BS-6'!B27=0,  'BS-6'!B27=""),"",  'BS-6'!F27)</f>
        <v/>
      </c>
      <c r="G310" t="str">
        <f>IF(B310="","No Number",IF(ISNUMBER(VALUE(MID(B310,5,2))),IF(LEN(B310)=3,"Total",IF(OR(LEFT(B310,3)="340",LEFT(B310,3)="350",ISNUMBER(F310)),IF(SUM(D310:F310)=0,0,"Data"),"No Number")),"Head"))</f>
        <v>No Number</v>
      </c>
    </row>
    <row r="311">
      <c r="B311">
        <f>IF(OR(   'BS-6'!B28=0,  'BS-6'!B28=""),"",  'BS-6'!B28)</f>
        <v>330</v>
      </c>
      <c r="C311" t="str">
        <f>IF(OR(   'BS-6'!B28=0,  'BS-6'!B28=""),"",  'BS-6'!C28)</f>
        <v xml:space="preserve">Total-loans-ആകെ വായ്പകള്‍ </v>
      </c>
      <c r="D311">
        <f>SUBTOTAL(9,D290:D310)</f>
        <v>23260000</v>
      </c>
      <c r="E311">
        <f>SUBTOTAL(9,E290:E310)</f>
        <v>23260000</v>
      </c>
      <c r="F311">
        <f>SUBTOTAL(9,F290:F310)</f>
        <v>56000000</v>
      </c>
      <c r="G311" t="str">
        <f>IF(B311="","No Number",IF(ISNUMBER(VALUE(MID(B311,5,2))),IF(LEN(B311)=3,"Total",IF(OR(LEFT(B311,3)="340",LEFT(B311,3)="350",ISNUMBER(F311)),IF(SUM(D311:F311)=0,0,"Data"),"No Number")),"Head"))</f>
        <v>Head</v>
      </c>
    </row>
    <row r="312">
      <c r="B312" t="str">
        <f>B57</f>
        <v>Karassery Grama Panchayath Draft  Budget for the Financial Year 2025-2026</v>
      </c>
      <c r="G312" t="str">
        <f>IF(B312="","No Number",IF(ISNUMBER(VALUE(MID(B312,5,2))),IF(LEN(B312)=3,"Total",IF(OR(LEFT(B312,3)="340",LEFT(B312,3)="350",ISNUMBER(F312)),IF(SUM(D312:F312)=0,0,"Data"),"No Number")),"Head"))</f>
        <v>Head</v>
      </c>
    </row>
    <row r="313">
      <c r="B313" t="str">
        <f>'BS-7'!B5</f>
        <v xml:space="preserve">  BS-7- CAPITAL INCOME- OTHER THAN LOANS -( മൂലധന ചെലവുകള്‍ക്ക്‌ വേണ്ടിയുള്ള മറ്റു വരവുകള്‍ )</v>
      </c>
      <c r="G313" t="str">
        <v>Head</v>
      </c>
    </row>
    <row r="314" xml:space="preserve">
      <c r="B314" t="str">
        <v>DETAILED HEAD CODE</v>
      </c>
      <c r="C314" t="str">
        <v>PARTICULARS (ഇനവിവരം)</v>
      </c>
      <c r="D314" t="str">
        <f>D32</f>
        <v>Actuals for the year 2023-2024(യഥാര്‍ത്ഥ കണക്ക് 2023-2024)</v>
      </c>
      <c r="E314" t="str">
        <f>E32</f>
        <v>Budget  for the  year (including all revisions) 2024-2025  (പരിഷ്കരിച്ച ബജറ്റ്  2024-2025)</v>
      </c>
      <c r="F314" t="str" xml:space="preserve">
        <f>F32</f>
        <v xml:space="preserve">Budget for the Year2025-2026
 (ബജറ്റ്-2025-2026)</v>
      </c>
      <c r="G314" t="str">
        <f>IF(B314="","No Number",IF(ISNUMBER(VALUE(MID(B314,5,2))),IF(LEN(B314)=3,"Total",IF(OR(LEFT(B314,3)="340",LEFT(B314,3)="350",ISNUMBER(F314)),IF(SUM(D314:F314)=0,0,"Data"),"No Number")),"Head"))</f>
        <v>Head</v>
      </c>
    </row>
    <row r="315">
      <c r="B315">
        <f>IF(OR(    'BS-7'!B7=0, 'BS-7'!B7=""),"", 'BS-7'!B7)</f>
        <v>3111001</v>
      </c>
      <c r="C315" t="str">
        <f>IF(OR(    'BS-7'!B7=0, 'BS-7'!B7=""),"", 'BS-7'!C7)</f>
        <v>Special Funds-പ്രത്യേക ഫണ്ട്</v>
      </c>
      <c r="D315">
        <f>IF(OR(    'BS-7'!B7=0, 'BS-7'!B7=""),"", 'BS-7'!D7)</f>
        <v>0</v>
      </c>
      <c r="E315">
        <f>IF(OR(    'BS-7'!B7=0, 'BS-7'!B7=""),"", 'BS-7'!E7)</f>
        <v>0</v>
      </c>
      <c r="F315">
        <f>IF(OR(    'BS-7'!B7=0, 'BS-7'!B7=""),"", 'BS-7'!F7)</f>
        <v>0</v>
      </c>
      <c r="G315">
        <f>IF(B315="","No Number",IF(ISNUMBER(VALUE(MID(B315,5,2))),IF(LEN(B315)=3,"Total",IF(OR(LEFT(B315,3)="340",LEFT(B315,3)="350",ISNUMBER(F315)),IF(SUM(D315:F315)=0,0,"Data"),"No Number")),"Head"))</f>
        <v>0</v>
      </c>
    </row>
    <row r="316">
      <c r="B316">
        <f>IF(OR(    'BS-7'!B8=0, 'BS-7'!B8=""),"", 'BS-7'!B8)</f>
        <v>3112001</v>
      </c>
      <c r="C316" t="str">
        <f>IF(OR(    'BS-7'!B8=0, 'BS-7'!B8=""),"", 'BS-7'!C8)</f>
        <v xml:space="preserve">Development Fund for Transfer to Other LSGIs for Joint Venture Project - for Capital Expenditure-സംയോജിത പദ്ധതികള്‍ക്കുള്ള വികസന ഫണ്ട് വിഹിതം-മൂലധന  ചെലവുകള്‍ക്ക്‌ </v>
      </c>
      <c r="D316">
        <f>IF(OR(    'BS-7'!B8=0, 'BS-7'!B8=""),"", 'BS-7'!D8)</f>
        <v>0</v>
      </c>
      <c r="E316">
        <f>IF(OR(    'BS-7'!B8=0, 'BS-7'!B8=""),"", 'BS-7'!E8)</f>
        <v>0</v>
      </c>
      <c r="F316">
        <f>IF(OR(    'BS-7'!B8=0, 'BS-7'!B8=""),"", 'BS-7'!F8)</f>
        <v>0</v>
      </c>
      <c r="G316">
        <f>IF(B316="","No Number",IF(ISNUMBER(VALUE(MID(B316,5,2))),IF(LEN(B316)=3,"Total",IF(OR(LEFT(B316,3)="340",LEFT(B316,3)="350",ISNUMBER(F316)),IF(SUM(D316:F316)=0,0,"Data"),"No Number")),"Head"))</f>
        <v>0</v>
      </c>
    </row>
    <row r="317">
      <c r="B317">
        <f>IF(OR(    'BS-7'!B9=0, 'BS-7'!B9=""),"", 'BS-7'!B9)</f>
        <v>3112002</v>
      </c>
      <c r="C317" t="str">
        <f>IF(OR(    'BS-7'!B9=0, 'BS-7'!B9=""),"", 'BS-7'!C9)</f>
        <v xml:space="preserve">Development Fund for Transfer to Other LSGIs for Joint Venture Project - for Revenue Expenditure -സംയോജിത പദ്ധതികള്‍ക്കുള്ള വികസന ഫണ്ട് വിഹിതം-റവന്യു ചെലവുകള്‍ക്ക്‌ </v>
      </c>
      <c r="D317">
        <f>IF(OR(    'BS-7'!B9=0, 'BS-7'!B9=""),"", 'BS-7'!D9)</f>
        <v>0</v>
      </c>
      <c r="E317">
        <f>IF(OR(    'BS-7'!B9=0, 'BS-7'!B9=""),"", 'BS-7'!E9)</f>
        <v>0</v>
      </c>
      <c r="F317">
        <f>IF(OR(    'BS-7'!B9=0, 'BS-7'!B9=""),"", 'BS-7'!F9)</f>
        <v>0</v>
      </c>
      <c r="G317">
        <f>IF(B317="","No Number",IF(ISNUMBER(VALUE(MID(B317,5,2))),IF(LEN(B317)=3,"Total",IF(OR(LEFT(B317,3)="340",LEFT(B317,3)="350",ISNUMBER(F317)),IF(SUM(D317:F317)=0,0,"Data"),"No Number")),"Head"))</f>
        <v>0</v>
      </c>
    </row>
    <row r="318">
      <c r="B318">
        <f>IF(OR(    'BS-7'!B10=0, 'BS-7'!B10=""),"", 'BS-7'!B10)</f>
        <v>3112003</v>
      </c>
      <c r="C318" t="str">
        <f>IF(OR(    'BS-7'!B10=0, 'BS-7'!B10=""),"", 'BS-7'!C10)</f>
        <v xml:space="preserve">Development Fund for Transfer to Other LSGIs for Other Specific Purposes - for Capital Expenditure-പ്രത്യേക  പദ്ധതികള്‍ക്കുള്ള വികസന ഫണ്ട് വിഹിതം-മൂലധന ചെലവുകള്‍ക്ക്‌ </v>
      </c>
      <c r="D318">
        <f>IF(OR(    'BS-7'!B10=0, 'BS-7'!B10=""),"", 'BS-7'!D10)</f>
        <v>0</v>
      </c>
      <c r="E318">
        <f>IF(OR(    'BS-7'!B10=0, 'BS-7'!B10=""),"", 'BS-7'!E10)</f>
        <v>0</v>
      </c>
      <c r="F318">
        <f>IF(OR(    'BS-7'!B10=0, 'BS-7'!B10=""),"", 'BS-7'!F10)</f>
        <v>0</v>
      </c>
      <c r="G318">
        <f>IF(B318="","No Number",IF(ISNUMBER(VALUE(MID(B318,5,2))),IF(LEN(B318)=3,"Total",IF(OR(LEFT(B318,3)="340",LEFT(B318,3)="350",ISNUMBER(F318)),IF(SUM(D318:F318)=0,0,"Data"),"No Number")),"Head"))</f>
        <v>0</v>
      </c>
    </row>
    <row r="319">
      <c r="B319">
        <f>IF(OR(    'BS-7'!B11=0, 'BS-7'!B11=""),"", 'BS-7'!B11)</f>
        <v>3112004</v>
      </c>
      <c r="C319" t="str">
        <f>IF(OR(    'BS-7'!B11=0, 'BS-7'!B11=""),"", 'BS-7'!C11)</f>
        <v xml:space="preserve">Development Fund for Transfer to Other LSGIs for Other Specific Purposes - for Revenue Expenditure-പ്രത്യേക  പദ്ധതികള്‍ക്കുള്ള വികസന ഫണ്ട് വിഹിതം-റവന്യു ചെലവുകള്‍ക്ക്‌ </v>
      </c>
      <c r="D319">
        <f>IF(OR(    'BS-7'!B11=0, 'BS-7'!B11=""),"", 'BS-7'!D11)</f>
        <v>0</v>
      </c>
      <c r="E319">
        <f>IF(OR(    'BS-7'!B11=0, 'BS-7'!B11=""),"", 'BS-7'!E11)</f>
        <v>0</v>
      </c>
      <c r="F319">
        <f>IF(OR(    'BS-7'!B11=0, 'BS-7'!B11=""),"", 'BS-7'!F11)</f>
        <v>0</v>
      </c>
      <c r="G319">
        <f>IF(B319="","No Number",IF(ISNUMBER(VALUE(MID(B319,5,2))),IF(LEN(B319)=3,"Total",IF(OR(LEFT(B319,3)="340",LEFT(B319,3)="350",ISNUMBER(F319)),IF(SUM(D319:F319)=0,0,"Data"),"No Number")),"Head"))</f>
        <v>0</v>
      </c>
    </row>
    <row r="320">
      <c r="B320">
        <f>IF(OR(    'BS-7'!B12=0, 'BS-7'!B12=""),"", 'BS-7'!B12)</f>
        <v>3117101</v>
      </c>
      <c r="C320" t="str">
        <f>IF(OR(    'BS-7'!B12=0, 'BS-7'!B12=""),"", 'BS-7'!C12)</f>
        <v xml:space="preserve"> Trust or Agency Funds-ട്രസ്റ്റ്/ഏജന്‍സി ഫണ്ടുകള്‍</v>
      </c>
      <c r="D320">
        <f>IF(OR(    'BS-7'!B12=0, 'BS-7'!B12=""),"", 'BS-7'!D12)</f>
        <v>0</v>
      </c>
      <c r="E320">
        <f>IF(OR(    'BS-7'!B12=0, 'BS-7'!B12=""),"", 'BS-7'!E12)</f>
        <v>0</v>
      </c>
      <c r="F320">
        <f>IF(OR(    'BS-7'!B12=0, 'BS-7'!B12=""),"", 'BS-7'!F12)</f>
        <v>0</v>
      </c>
      <c r="G320">
        <f>IF(B320="","No Number",IF(ISNUMBER(VALUE(MID(B320,5,2))),IF(LEN(B320)=3,"Total",IF(OR(LEFT(B320,3)="340",LEFT(B320,3)="350",ISNUMBER(F320)),IF(SUM(D320:F320)=0,0,"Data"),"No Number")),"Head"))</f>
        <v>0</v>
      </c>
    </row>
    <row r="321">
      <c r="B321">
        <f>IF(OR(    'BS-7'!B13=0, 'BS-7'!B13=""),"", 'BS-7'!B13)</f>
        <v>3121001</v>
      </c>
      <c r="C321" t="str">
        <f>IF(OR(    'BS-7'!B13=0, 'BS-7'!B13=""),"", 'BS-7'!C13)</f>
        <v>capital contribution-</v>
      </c>
      <c r="D321">
        <f>IF(OR(    'BS-7'!B13=0, 'BS-7'!B13=""),"", 'BS-7'!D13)</f>
        <v>0</v>
      </c>
      <c r="E321">
        <f>IF(OR(    'BS-7'!B13=0, 'BS-7'!B13=""),"", 'BS-7'!E13)</f>
        <v>0</v>
      </c>
      <c r="F321">
        <f>IF(OR(    'BS-7'!B13=0, 'BS-7'!B13=""),"", 'BS-7'!F13)</f>
        <v>0</v>
      </c>
      <c r="G321">
        <f>IF(B321="","No Number",IF(ISNUMBER(VALUE(MID(B321,5,2))),IF(LEN(B321)=3,"Total",IF(OR(LEFT(B321,3)="340",LEFT(B321,3)="350",ISNUMBER(F321)),IF(SUM(D321:F321)=0,0,"Data"),"No Number")),"Head"))</f>
        <v>0</v>
      </c>
    </row>
    <row r="322">
      <c r="B322">
        <f>IF(OR(    'BS-7'!B14=0, 'BS-7'!B14=""),"", 'BS-7'!B14)</f>
        <v>3201001</v>
      </c>
      <c r="C322" t="str">
        <f>IF(OR(    'BS-7'!B14=0, 'BS-7'!B14=""),"", 'BS-7'!C14)</f>
        <v xml:space="preserve">Grants, Funds &amp; Contributions for Specific Purposes -centrally sponsored  Schemes-കേന്ദ്രാവിഷ്കൃത പദ്ധതികള്‍ക്ക്  വേണ്ടിയുള്ള ഗ്രാന്റുകളും ഫണ്ടുകളും വിഹിതങ്ങളും </v>
      </c>
      <c r="D322">
        <f>IF(OR(    'BS-7'!B14=0, 'BS-7'!B14=""),"", 'BS-7'!D14)</f>
        <v>1027878</v>
      </c>
      <c r="E322">
        <f>IF(OR(    'BS-7'!B14=0, 'BS-7'!B14=""),"", 'BS-7'!E14)</f>
        <v>20000000</v>
      </c>
      <c r="F322">
        <f>IF(OR(    'BS-7'!B14=0, 'BS-7'!B14=""),"", 'BS-7'!F14)</f>
        <v>20000000</v>
      </c>
      <c r="G322" t="str">
        <f>IF(B322="","No Number",IF(ISNUMBER(VALUE(MID(B322,5,2))),IF(LEN(B322)=3,"Total",IF(OR(LEFT(B322,3)="340",LEFT(B322,3)="350",ISNUMBER(F322)),IF(SUM(D322:F322)=0,0,"Data"),"No Number")),"Head"))</f>
        <v>Data</v>
      </c>
    </row>
    <row r="323">
      <c r="B323">
        <f>IF(OR(    'BS-7'!B15=0, 'BS-7'!B15=""),"", 'BS-7'!B15)</f>
        <v>3201002</v>
      </c>
      <c r="C323" t="str">
        <f>IF(OR(    'BS-7'!B15=0, 'BS-7'!B15=""),"", 'BS-7'!C15)</f>
        <v xml:space="preserve">Grants, Funds &amp; Contributions for Specific Purposes - Other Central Government Grants -  കേന്ദ്ര സര്‍ക്കാരില്‍ നിന്നുള്ള ഗ്രാന്റുകളും ഫണ്ടുകളും വിഹിതങ്ങളും--പ്രത്യേക  പദ്ധതികള്‍ക്കുള്ളത് </v>
      </c>
      <c r="D323">
        <f>IF(OR(    'BS-7'!B15=0, 'BS-7'!B15=""),"", 'BS-7'!D15)</f>
        <v>0</v>
      </c>
      <c r="E323">
        <f>IF(OR(    'BS-7'!B15=0, 'BS-7'!B15=""),"", 'BS-7'!E15)</f>
        <v>0</v>
      </c>
      <c r="F323">
        <f>IF(OR(    'BS-7'!B15=0, 'BS-7'!B15=""),"", 'BS-7'!F15)</f>
        <v>0</v>
      </c>
      <c r="G323">
        <f>IF(B323="","No Number",IF(ISNUMBER(VALUE(MID(B323,5,2))),IF(LEN(B323)=3,"Total",IF(OR(LEFT(B323,3)="340",LEFT(B323,3)="350",ISNUMBER(F323)),IF(SUM(D323:F323)=0,0,"Data"),"No Number")),"Head"))</f>
        <v>0</v>
      </c>
    </row>
    <row r="324">
      <c r="B324">
        <f>IF(OR(    'BS-7'!B16=0, 'BS-7'!B16=""),"", 'BS-7'!B16)</f>
        <v>3202001</v>
      </c>
      <c r="C324" t="str">
        <f>IF(OR(    'BS-7'!B16=0, 'BS-7'!B16=""),"", 'BS-7'!C16)</f>
        <v>Development Fund - General - Capital -വികസന ഫണ്ട് - പൊതുവിഭാഗം - മൂലധനച്ചെലവുകള്‍ക്കായുള്ള വരവുകള്‍</v>
      </c>
      <c r="D324">
        <f>IF(OR(    'BS-7'!B16=0, 'BS-7'!B16=""),"", 'BS-7'!D16)</f>
        <v>854565</v>
      </c>
      <c r="E324">
        <f>IF(OR(    'BS-7'!B16=0, 'BS-7'!B16=""),"", 'BS-7'!E16)</f>
        <v>5000000</v>
      </c>
      <c r="F324">
        <f>IF(OR(    'BS-7'!B16=0, 'BS-7'!B16=""),"", 'BS-7'!F16)</f>
        <v>5000000</v>
      </c>
      <c r="G324" t="str">
        <f>IF(B324="","No Number",IF(ISNUMBER(VALUE(MID(B324,5,2))),IF(LEN(B324)=3,"Total",IF(OR(LEFT(B324,3)="340",LEFT(B324,3)="350",ISNUMBER(F324)),IF(SUM(D324:F324)=0,0,"Data"),"No Number")),"Head"))</f>
        <v>Data</v>
      </c>
    </row>
    <row r="325">
      <c r="B325">
        <f>IF(OR(    'BS-7'!B17=0, 'BS-7'!B17=""),"", 'BS-7'!B17)</f>
        <v>3202001</v>
      </c>
      <c r="C325" t="str">
        <f>IF(OR(    'BS-7'!B17=0, 'BS-7'!B17=""),"", 'BS-7'!C17)</f>
        <v>Development Fund - SCSP - Capital -വികസന ഫണ്ട് - പട്ടികജാതി ഘടകപദ്ധതി - മൂലധനച്ചെലവുകള്‍ക്കായുള്ള വരവുകള്‍</v>
      </c>
      <c r="D325">
        <f>IF(OR(    'BS-7'!B17=0, 'BS-7'!B17=""),"", 'BS-7'!D17)</f>
        <v>222349</v>
      </c>
      <c r="E325">
        <f>IF(OR(    'BS-7'!B17=0, 'BS-7'!B17=""),"", 'BS-7'!E17)</f>
        <v>0</v>
      </c>
      <c r="F325">
        <f>IF(OR(    'BS-7'!B17=0, 'BS-7'!B17=""),"", 'BS-7'!F17)</f>
        <v>0</v>
      </c>
      <c r="G325" t="str">
        <f>IF(B325="","No Number",IF(ISNUMBER(VALUE(MID(B325,5,2))),IF(LEN(B325)=3,"Total",IF(OR(LEFT(B325,3)="340",LEFT(B325,3)="350",ISNUMBER(F325)),IF(SUM(D325:F325)=0,0,"Data"),"No Number")),"Head"))</f>
        <v>Data</v>
      </c>
    </row>
    <row r="326">
      <c r="B326">
        <f>IF(OR(    'BS-7'!B18=0, 'BS-7'!B18=""),"", 'BS-7'!B18)</f>
        <v>3202001</v>
      </c>
      <c r="C326" t="str">
        <f>IF(OR(    'BS-7'!B18=0, 'BS-7'!B18=""),"", 'BS-7'!C18)</f>
        <v>Development Fund - TSP - Capital -വികസന ഫണ്ട് - പട്ടികവര്‍ഗ്ഗഘടകപദ്ധതി - മൂലധനച്ചെലവുകള്‍ക്കായുള്ള വരവുകള്‍</v>
      </c>
      <c r="D326">
        <f>IF(OR(    'BS-7'!B18=0, 'BS-7'!B18=""),"", 'BS-7'!D18)</f>
        <v>280097</v>
      </c>
      <c r="E326">
        <f>IF(OR(    'BS-7'!B18=0, 'BS-7'!B18=""),"", 'BS-7'!E18)</f>
        <v>0</v>
      </c>
      <c r="F326">
        <f>IF(OR(    'BS-7'!B18=0, 'BS-7'!B18=""),"", 'BS-7'!F18)</f>
        <v>0</v>
      </c>
      <c r="G326" t="str">
        <f>IF(B326="","No Number",IF(ISNUMBER(VALUE(MID(B326,5,2))),IF(LEN(B326)=3,"Total",IF(OR(LEFT(B326,3)="340",LEFT(B326,3)="350",ISNUMBER(F326)),IF(SUM(D326:F326)=0,0,"Data"),"No Number")),"Head"))</f>
        <v>Data</v>
      </c>
    </row>
    <row r="327">
      <c r="B327">
        <f>IF(OR(    'BS-7'!B19=0, 'BS-7'!B19=""),"", 'BS-7'!B19)</f>
        <v>3202001</v>
      </c>
      <c r="C327" t="str">
        <f>IF(OR(    'BS-7'!B19=0, 'BS-7'!B19=""),"", 'BS-7'!C19)</f>
        <v>Development Fund - CFC  - Capital -വികസന ഫണ്ട് - കേന്ദ്രധനകാര്യ കമ്മീഷന്‍ ഗ്രാന്‍റ്- മൂലധനച്ചെലവുകള്‍ക്കായുള്ള വരവുകള്‍</v>
      </c>
      <c r="D327">
        <f>IF(OR(    'BS-7'!B19=0, 'BS-7'!B19=""),"", 'BS-7'!D19)</f>
        <v>3277756</v>
      </c>
      <c r="E327">
        <f>IF(OR(    'BS-7'!B19=0, 'BS-7'!B19=""),"", 'BS-7'!E19)</f>
        <v>5000000</v>
      </c>
      <c r="F327">
        <f>IF(OR(    'BS-7'!B19=0, 'BS-7'!B19=""),"", 'BS-7'!F19)</f>
        <v>5000000</v>
      </c>
      <c r="G327" t="str">
        <f>IF(B327="","No Number",IF(ISNUMBER(VALUE(MID(B327,5,2))),IF(LEN(B327)=3,"Total",IF(OR(LEFT(B327,3)="340",LEFT(B327,3)="350",ISNUMBER(F327)),IF(SUM(D327:F327)=0,0,"Data"),"No Number")),"Head"))</f>
        <v>Data</v>
      </c>
    </row>
    <row r="328">
      <c r="B328">
        <f>IF(OR(    'BS-7'!B20=0, 'BS-7'!B20=""),"", 'BS-7'!B20)</f>
        <v>3202001</v>
      </c>
      <c r="C328" t="str">
        <f>IF(OR(    'BS-7'!B20=0, 'BS-7'!B20=""),"", 'BS-7'!C20)</f>
        <v>Development Fund - KLGSDP  - Capital -വികസന ഫണ്ട് - ലോകബാങ്ക് ധനസഹായം- മൂലധനച്ചെലവുകള്‍ക്കായുള്ള വരവുകള്‍</v>
      </c>
      <c r="D328">
        <f>IF(OR(    'BS-7'!B20=0, 'BS-7'!B20=""),"", 'BS-7'!D20)</f>
        <v>0</v>
      </c>
      <c r="E328">
        <f>IF(OR(    'BS-7'!B20=0, 'BS-7'!B20=""),"", 'BS-7'!E20)</f>
        <v>0</v>
      </c>
      <c r="F328">
        <f>IF(OR(    'BS-7'!B20=0, 'BS-7'!B20=""),"", 'BS-7'!F20)</f>
        <v>0</v>
      </c>
      <c r="G328">
        <f>IF(B328="","No Number",IF(ISNUMBER(VALUE(MID(B328,5,2))),IF(LEN(B328)=3,"Total",IF(OR(LEFT(B328,3)="340",LEFT(B328,3)="350",ISNUMBER(F328)),IF(SUM(D328:F328)=0,0,"Data"),"No Number")),"Head"))</f>
        <v>0</v>
      </c>
    </row>
    <row r="329">
      <c r="B329">
        <f>IF(OR(    'BS-7'!B21=0, 'BS-7'!B21=""),"", 'BS-7'!B21)</f>
        <v>3202001</v>
      </c>
      <c r="C329" t="str">
        <f>IF(OR(    'BS-7'!B21=0, 'BS-7'!B21=""),"", 'BS-7'!C21)</f>
        <v>Development Fund - Special Grant  - Capital -വികസന ഫണ്ട് - സ്പെഷ്യല്‍ ഗ്രാന്‍റ്- മൂലധനച്ചെലവുകള്‍ക്കായുള്ള വരവുകള്‍</v>
      </c>
      <c r="D329">
        <f>IF(OR(    'BS-7'!B21=0, 'BS-7'!B21=""),"", 'BS-7'!D21)</f>
        <v>0</v>
      </c>
      <c r="E329">
        <f>IF(OR(    'BS-7'!B21=0, 'BS-7'!B21=""),"", 'BS-7'!E21)</f>
        <v>0</v>
      </c>
      <c r="F329">
        <f>IF(OR(    'BS-7'!B21=0, 'BS-7'!B21=""),"", 'BS-7'!F21)</f>
        <v>0</v>
      </c>
      <c r="G329">
        <f>IF(B329="","No Number",IF(ISNUMBER(VALUE(MID(B329,5,2))),IF(LEN(B329)=3,"Total",IF(OR(LEFT(B329,3)="340",LEFT(B329,3)="350",ISNUMBER(F329)),IF(SUM(D329:F329)=0,0,"Data"),"No Number")),"Head"))</f>
        <v>0</v>
      </c>
    </row>
    <row r="330">
      <c r="B330">
        <f>IF(OR(    'BS-7'!B22=0, 'BS-7'!B22=""),"", 'BS-7'!B22)</f>
        <v>3202001</v>
      </c>
      <c r="C330" t="str">
        <f>IF(OR(    'BS-7'!B22=0, 'BS-7'!B22=""),"", 'BS-7'!C22)</f>
        <v>Maintenance Fund - Road Assets - സംരക്ഷണച്ചെലവ് - റോഡ് ആസ്തികള്‍ - മൂലധനച്ചെലവുകള്‍ക്കായുള്ള വരവുകള്‍</v>
      </c>
      <c r="D330">
        <f>IF(OR(    'BS-7'!B22=0, 'BS-7'!B22=""),"", 'BS-7'!D22)</f>
        <v>2409712</v>
      </c>
      <c r="E330">
        <f>IF(OR(    'BS-7'!B22=0, 'BS-7'!B22=""),"", 'BS-7'!E22)</f>
        <v>0</v>
      </c>
      <c r="F330">
        <f>IF(OR(    'BS-7'!B22=0, 'BS-7'!B22=""),"", 'BS-7'!F22)</f>
        <v>0</v>
      </c>
      <c r="G330" t="str">
        <f>IF(B330="","No Number",IF(ISNUMBER(VALUE(MID(B330,5,2))),IF(LEN(B330)=3,"Total",IF(OR(LEFT(B330,3)="340",LEFT(B330,3)="350",ISNUMBER(F330)),IF(SUM(D330:F330)=0,0,"Data"),"No Number")),"Head"))</f>
        <v>Data</v>
      </c>
    </row>
    <row r="331">
      <c r="B331">
        <f>IF(OR(    'BS-7'!B23=0, 'BS-7'!B23=""),"", 'BS-7'!B23)</f>
        <v>3202001</v>
      </c>
      <c r="C331" t="str">
        <f>IF(OR(    'BS-7'!B23=0, 'BS-7'!B23=""),"", 'BS-7'!C23)</f>
        <v>Maintenance Fund - Non Road Assets - സംരക്ഷണച്ചെലവ് - റോഡ് ഇതര ആസ്തികള്‍ - മൂലധനച്ചെലവുകള്‍ക്കായുള്ള വരവുകള്‍</v>
      </c>
      <c r="D331">
        <f>IF(OR(    'BS-7'!B23=0, 'BS-7'!B23=""),"", 'BS-7'!D23)</f>
        <v>749704</v>
      </c>
      <c r="E331">
        <f>IF(OR(    'BS-7'!B23=0, 'BS-7'!B23=""),"", 'BS-7'!E23)</f>
        <v>0</v>
      </c>
      <c r="F331">
        <f>IF(OR(    'BS-7'!B23=0, 'BS-7'!B23=""),"", 'BS-7'!F23)</f>
        <v>0</v>
      </c>
      <c r="G331" t="str">
        <f>IF(B331="","No Number",IF(ISNUMBER(VALUE(MID(B331,5,2))),IF(LEN(B331)=3,"Total",IF(OR(LEFT(B331,3)="340",LEFT(B331,3)="350",ISNUMBER(F331)),IF(SUM(D331:F331)=0,0,"Data"),"No Number")),"Head"))</f>
        <v>Data</v>
      </c>
    </row>
    <row r="332">
      <c r="B332">
        <f>IF(OR(    'BS-7'!B24=0, 'BS-7'!B24=""),"", 'BS-7'!B24)</f>
        <v>3202002</v>
      </c>
      <c r="C332" t="str">
        <f>IF(OR(    'BS-7'!B24=0, 'BS-7'!B24=""),"", 'BS-7'!C24)</f>
        <v xml:space="preserve">Fund for Transferred Institutions -ഘടക സ്ഥാപനങ്ങള്‍ക്ക്  വേണ്ടിയുള്ള പ്രത്യേക ഫണ്ടുകള്‍  </v>
      </c>
      <c r="D332">
        <f>IF(OR(    'BS-7'!B24=0, 'BS-7'!B24=""),"", 'BS-7'!D24)</f>
        <v>0</v>
      </c>
      <c r="E332">
        <f>IF(OR(    'BS-7'!B24=0, 'BS-7'!B24=""),"", 'BS-7'!E24)</f>
        <v>0</v>
      </c>
      <c r="F332">
        <f>IF(OR(    'BS-7'!B24=0, 'BS-7'!B24=""),"", 'BS-7'!F24)</f>
        <v>0</v>
      </c>
      <c r="G332">
        <f>IF(B332="","No Number",IF(ISNUMBER(VALUE(MID(B332,5,2))),IF(LEN(B332)=3,"Total",IF(OR(LEFT(B332,3)="340",LEFT(B332,3)="350",ISNUMBER(F332)),IF(SUM(D332:F332)=0,0,"Data"),"No Number")),"Head"))</f>
        <v>0</v>
      </c>
    </row>
    <row r="333">
      <c r="B333">
        <f>IF(OR(    'BS-7'!B25=0, 'BS-7'!B25=""),"", 'BS-7'!B25)</f>
        <v>3202003</v>
      </c>
      <c r="C333" t="str">
        <f>IF(OR(    'BS-7'!B25=0, 'BS-7'!B25=""),"", 'BS-7'!C25)</f>
        <v xml:space="preserve">Grants, Funds &amp; Contributions for Specific Purposes - Other than Development Fund and State Sponsored Scheme Funds - Other purposes-വികസന ഫണ്ടുംസംസ്ഥാനാവിഷ്കൃത ഫണ്ടും ഒഴികെ മറ്റ് ആവശ്യങ്ങള്‍ക്കുള്ള   ഗ്രാന്റുകളും ഫണ്ടുകളും വിഹിതങ്ങളും </v>
      </c>
      <c r="D333">
        <f>IF(OR(    'BS-7'!B25=0, 'BS-7'!B25=""),"", 'BS-7'!D25)</f>
        <v>0</v>
      </c>
      <c r="E333">
        <f>IF(OR(    'BS-7'!B25=0, 'BS-7'!B25=""),"", 'BS-7'!E25)</f>
        <v>0</v>
      </c>
      <c r="F333">
        <f>IF(OR(    'BS-7'!B25=0, 'BS-7'!B25=""),"", 'BS-7'!F25)</f>
        <v>0</v>
      </c>
      <c r="G333">
        <f>IF(B333="","No Number",IF(ISNUMBER(VALUE(MID(B333,5,2))),IF(LEN(B333)=3,"Total",IF(OR(LEFT(B333,3)="340",LEFT(B333,3)="350",ISNUMBER(F333)),IF(SUM(D333:F333)=0,0,"Data"),"No Number")),"Head"))</f>
        <v>0</v>
      </c>
    </row>
    <row r="334">
      <c r="B334">
        <f>IF(OR(    'BS-7'!B26=0, 'BS-7'!B26=""),"", 'BS-7'!B26)</f>
        <v>3203001</v>
      </c>
      <c r="C334" t="str">
        <f>IF(OR(    'BS-7'!B26=0, 'BS-7'!B26=""),"", 'BS-7'!C26)</f>
        <v xml:space="preserve">Grants, Funds &amp; Contributions for Specific Purposes - Other Government Agencies  മറ്റ് സര്‍ക്കാര്‍ ഏജന്‍സികളില്‍ നിന്നുള്ള ഗ്രാന്റുകളും ഫണ്ടുകളും വിഹിതങ്ങളും </v>
      </c>
      <c r="D334">
        <f>IF(OR(    'BS-7'!B26=0, 'BS-7'!B26=""),"", 'BS-7'!D26)</f>
        <v>580000</v>
      </c>
      <c r="E334">
        <f>IF(OR(    'BS-7'!B26=0, 'BS-7'!B26=""),"", 'BS-7'!E26)</f>
        <v>0</v>
      </c>
      <c r="F334">
        <f>IF(OR(    'BS-7'!B26=0, 'BS-7'!B26=""),"", 'BS-7'!F26)</f>
        <v>0</v>
      </c>
      <c r="G334" t="str">
        <f>IF(B334="","No Number",IF(ISNUMBER(VALUE(MID(B334,5,2))),IF(LEN(B334)=3,"Total",IF(OR(LEFT(B334,3)="340",LEFT(B334,3)="350",ISNUMBER(F334)),IF(SUM(D334:F334)=0,0,"Data"),"No Number")),"Head"))</f>
        <v>Data</v>
      </c>
    </row>
    <row r="335">
      <c r="B335">
        <f>IF(OR(    'BS-7'!B27=0, 'BS-7'!B27=""),"", 'BS-7'!B27)</f>
        <v>3204001</v>
      </c>
      <c r="C335" t="str">
        <f>IF(OR(    'BS-7'!B27=0, 'BS-7'!B27=""),"", 'BS-7'!C27)</f>
        <v xml:space="preserve">Grants, Funds &amp; Contributions for Specific Purposes -  Financial Institutions -  ധനകാര്യ സ്ഥാപനങ്ങളില്‍ നിന്നുള്ള ഗ്രാന്റുകളും ഫണ്ടുകളും വിഹിതങ്ങളും </v>
      </c>
      <c r="D335">
        <f>IF(OR(    'BS-7'!B27=0, 'BS-7'!B27=""),"", 'BS-7'!D27)</f>
        <v>0</v>
      </c>
      <c r="E335">
        <f>IF(OR(    'BS-7'!B27=0, 'BS-7'!B27=""),"", 'BS-7'!E27)</f>
        <v>0</v>
      </c>
      <c r="F335">
        <f>IF(OR(    'BS-7'!B27=0, 'BS-7'!B27=""),"", 'BS-7'!F27)</f>
        <v>0</v>
      </c>
      <c r="G335">
        <f>IF(B335="","No Number",IF(ISNUMBER(VALUE(MID(B335,5,2))),IF(LEN(B335)=3,"Total",IF(OR(LEFT(B335,3)="340",LEFT(B335,3)="350",ISNUMBER(F335)),IF(SUM(D335:F335)=0,0,"Data"),"No Number")),"Head"))</f>
        <v>0</v>
      </c>
    </row>
    <row r="336">
      <c r="B336">
        <f>IF(OR(    'BS-7'!B28=0, 'BS-7'!B28=""),"", 'BS-7'!B28)</f>
        <v>3205001</v>
      </c>
      <c r="C336" t="str">
        <f>IF(OR(    'BS-7'!B28=0, 'BS-7'!B28=""),"", 'BS-7'!C28)</f>
        <v xml:space="preserve">Grants, Funds &amp; Contributions for Specific Purposes - Welfare Bodies- ഗ്രാന്റുകളും ഫണ്ടുകളും വിഹിതങ്ങളും  </v>
      </c>
      <c r="D336">
        <f>IF(OR(    'BS-7'!B28=0, 'BS-7'!B28=""),"", 'BS-7'!D28)</f>
        <v>0</v>
      </c>
      <c r="E336">
        <f>IF(OR(    'BS-7'!B28=0, 'BS-7'!B28=""),"", 'BS-7'!E28)</f>
        <v>0</v>
      </c>
      <c r="F336">
        <f>IF(OR(    'BS-7'!B28=0, 'BS-7'!B28=""),"", 'BS-7'!F28)</f>
        <v>0</v>
      </c>
      <c r="G336">
        <f>IF(B336="","No Number",IF(ISNUMBER(VALUE(MID(B336,5,2))),IF(LEN(B336)=3,"Total",IF(OR(LEFT(B336,3)="340",LEFT(B336,3)="350",ISNUMBER(F336)),IF(SUM(D336:F336)=0,0,"Data"),"No Number")),"Head"))</f>
        <v>0</v>
      </c>
    </row>
    <row r="337">
      <c r="B337">
        <f>IF(OR(    'BS-7'!B29=0, 'BS-7'!B29=""),"", 'BS-7'!B29)</f>
        <v>3206001</v>
      </c>
      <c r="C337" t="str">
        <f>IF(OR(    'BS-7'!B29=0, 'BS-7'!B29=""),"", 'BS-7'!C29)</f>
        <v xml:space="preserve">Grants, Funds &amp; Contributions for Specific Purposes - International Organizations-അന്തര്‍ദേശീയ സ്ഥാപനങ്ങളില്‍ നിന്നുള്ള ഗ്രാന്റുകളും ഫണ്ടുകളും വിഹിതങ്ങളും </v>
      </c>
      <c r="D337">
        <f>IF(OR(    'BS-7'!B29=0, 'BS-7'!B29=""),"", 'BS-7'!D29)</f>
        <v>0</v>
      </c>
      <c r="E337">
        <f>IF(OR(    'BS-7'!B29=0, 'BS-7'!B29=""),"", 'BS-7'!E29)</f>
        <v>0</v>
      </c>
      <c r="F337">
        <f>IF(OR(    'BS-7'!B29=0, 'BS-7'!B29=""),"", 'BS-7'!F29)</f>
        <v>0</v>
      </c>
      <c r="G337">
        <f>IF(B337="","No Number",IF(ISNUMBER(VALUE(MID(B337,5,2))),IF(LEN(B337)=3,"Total",IF(OR(LEFT(B337,3)="340",LEFT(B337,3)="350",ISNUMBER(F337)),IF(SUM(D337:F337)=0,0,"Data"),"No Number")),"Head"))</f>
        <v>0</v>
      </c>
    </row>
    <row r="338">
      <c r="B338">
        <f>IF(OR(    'BS-7'!B30=0, 'BS-7'!B30=""),"", 'BS-7'!B30)</f>
        <v>3207001</v>
      </c>
      <c r="C338" t="str">
        <f>IF(OR(    'BS-7'!B30=0, 'BS-7'!B30=""),"", 'BS-7'!C30)</f>
        <v>Contributions for Joint Venture Projects (for Capital Expenditure) - From Other LSGIs - സംയുക്ത പ്രോജക്ടുകള്‍ക്കുള്ള വിഹിതം (മൂലധനച്ചെലവുകള്‍ക്ക് ) - മറ്റു തദ്ദേശസ്ഥാപനങ്ങളില്‍നിന്ന്</v>
      </c>
      <c r="D338">
        <f>IF(OR(    'BS-7'!B30=0, 'BS-7'!B30=""),"", 'BS-7'!D30)</f>
        <v>0</v>
      </c>
      <c r="E338">
        <f>IF(OR(    'BS-7'!B30=0, 'BS-7'!B30=""),"", 'BS-7'!E30)</f>
        <v>0</v>
      </c>
      <c r="F338">
        <f>IF(OR(    'BS-7'!B30=0, 'BS-7'!B30=""),"", 'BS-7'!F30)</f>
        <v>0</v>
      </c>
      <c r="G338">
        <f>IF(B338="","No Number",IF(ISNUMBER(VALUE(MID(B338,5,2))),IF(LEN(B338)=3,"Total",IF(OR(LEFT(B338,3)="340",LEFT(B338,3)="350",ISNUMBER(F338)),IF(SUM(D338:F338)=0,0,"Data"),"No Number")),"Head"))</f>
        <v>0</v>
      </c>
    </row>
    <row r="339">
      <c r="B339">
        <f>IF(OR(    'BS-7'!B31=0, 'BS-7'!B31=""),"", 'BS-7'!B31)</f>
        <v>3207004</v>
      </c>
      <c r="C339" t="str">
        <f>IF(OR(    'BS-7'!B31=0, 'BS-7'!B31=""),"", 'BS-7'!C31)</f>
        <v xml:space="preserve">Contributions for Other Specific Purposes (for Revenue Expenditure)-പ്രത്യേക ഉദേശ പദ്ധതികള്‍ക്കുള്ള വിഹിതം(റവന്യു ചെലവുകള്‍ക്ക്‌) </v>
      </c>
      <c r="D339">
        <f>IF(OR(    'BS-7'!B31=0, 'BS-7'!B31=""),"", 'BS-7'!D31)</f>
        <v>0</v>
      </c>
      <c r="E339">
        <f>IF(OR(    'BS-7'!B31=0, 'BS-7'!B31=""),"", 'BS-7'!E31)</f>
        <v>0</v>
      </c>
      <c r="F339">
        <f>IF(OR(    'BS-7'!B31=0, 'BS-7'!B31=""),"", 'BS-7'!F31)</f>
        <v>0</v>
      </c>
      <c r="G339">
        <f>IF(B339="","No Number",IF(ISNUMBER(VALUE(MID(B339,5,2))),IF(LEN(B339)=3,"Total",IF(OR(LEFT(B339,3)="340",LEFT(B339,3)="350",ISNUMBER(F339)),IF(SUM(D339:F339)=0,0,"Data"),"No Number")),"Head"))</f>
        <v>0</v>
      </c>
    </row>
    <row r="340">
      <c r="B340">
        <f>IF(OR(    'BS-7'!B32=0, 'BS-7'!B32=""),"", 'BS-7'!B32)</f>
        <v>3208001</v>
      </c>
      <c r="C340" t="str">
        <f>IF(OR(    'BS-7'!B32=0, 'BS-7'!B32=""),"", 'BS-7'!C32)</f>
        <v xml:space="preserve">Other Grants, Funds &amp; Contributions for Specific Purposes -others- മറ്റ് പ്രത്യേക ഉദേശ പദ്ധതികള്‍ക്കുള്ള ഗ്രാന്റുകളും ഫണ്ടുകളും വിഹിതങ്ങളും </v>
      </c>
      <c r="D340">
        <f>IF(OR(    'BS-7'!B32=0, 'BS-7'!B32=""),"", 'BS-7'!D32)</f>
        <v>0</v>
      </c>
      <c r="E340">
        <f>IF(OR(    'BS-7'!B32=0, 'BS-7'!B32=""),"", 'BS-7'!E32)</f>
        <v>0</v>
      </c>
      <c r="F340">
        <f>IF(OR(    'BS-7'!B32=0, 'BS-7'!B32=""),"", 'BS-7'!F32)</f>
        <v>0</v>
      </c>
      <c r="G340">
        <f>IF(B340="","No Number",IF(ISNUMBER(VALUE(MID(B340,5,2))),IF(LEN(B340)=3,"Total",IF(OR(LEFT(B340,3)="340",LEFT(B340,3)="350",ISNUMBER(F340)),IF(SUM(D340:F340)=0,0,"Data"),"No Number")),"Head"))</f>
        <v>0</v>
      </c>
    </row>
    <row r="341">
      <c r="B341">
        <f>IF(OR(    'BS-7'!B33=0, 'BS-7'!B33=""),"", 'BS-7'!B33)</f>
        <v>3209001</v>
      </c>
      <c r="C341" t="str">
        <f>IF(OR(    'BS-7'!B33=0, 'BS-7'!B33=""),"", 'BS-7'!C33)</f>
        <v xml:space="preserve"> Awards from Central Government -കേന്ദ്ര സര്‍ക്കാരില്‍ നിന്നുള്ള അവാര്‍ഡ് സംഖ്യ </v>
      </c>
      <c r="D341">
        <f>IF(OR(    'BS-7'!B33=0, 'BS-7'!B33=""),"", 'BS-7'!D33)</f>
        <v>0</v>
      </c>
      <c r="E341">
        <f>IF(OR(    'BS-7'!B33=0, 'BS-7'!B33=""),"", 'BS-7'!E33)</f>
        <v>0</v>
      </c>
      <c r="F341">
        <f>IF(OR(    'BS-7'!B33=0, 'BS-7'!B33=""),"", 'BS-7'!F33)</f>
        <v>0</v>
      </c>
      <c r="G341">
        <f>IF(B341="","No Number",IF(ISNUMBER(VALUE(MID(B341,5,2))),IF(LEN(B341)=3,"Total",IF(OR(LEFT(B341,3)="340",LEFT(B341,3)="350",ISNUMBER(F341)),IF(SUM(D341:F341)=0,0,"Data"),"No Number")),"Head"))</f>
        <v>0</v>
      </c>
    </row>
    <row r="342">
      <c r="B342">
        <f>IF(OR(    'BS-7'!B34=0, 'BS-7'!B34=""),"", 'BS-7'!B34)</f>
        <v>3209002</v>
      </c>
      <c r="C342" t="str">
        <f>IF(OR(    'BS-7'!B34=0, 'BS-7'!B34=""),"", 'BS-7'!C34)</f>
        <v xml:space="preserve"> Awards from State Government --സംസ്ഥാന സര്‍ക്കാരില്‍ നിന്നുള്ള അവാര്‍ഡ് സംഖ്യ </v>
      </c>
      <c r="D342">
        <f>IF(OR(    'BS-7'!B34=0, 'BS-7'!B34=""),"", 'BS-7'!D34)</f>
        <v>0</v>
      </c>
      <c r="E342">
        <f>IF(OR(    'BS-7'!B34=0, 'BS-7'!B34=""),"", 'BS-7'!E34)</f>
        <v>0</v>
      </c>
      <c r="F342">
        <f>IF(OR(    'BS-7'!B34=0, 'BS-7'!B34=""),"", 'BS-7'!F34)</f>
        <v>0</v>
      </c>
      <c r="G342">
        <f>IF(B342="","No Number",IF(ISNUMBER(VALUE(MID(B342,5,2))),IF(LEN(B342)=3,"Total",IF(OR(LEFT(B342,3)="340",LEFT(B342,3)="350",ISNUMBER(F342)),IF(SUM(D342:F342)=0,0,"Data"),"No Number")),"Head"))</f>
        <v>0</v>
      </c>
    </row>
    <row r="343">
      <c r="B343">
        <f>IF(OR(    'BS-7'!B35=0, 'BS-7'!B35=""),"", 'BS-7'!B35)</f>
        <v>3209003</v>
      </c>
      <c r="C343" t="str">
        <f>IF(OR(    'BS-7'!B35=0, 'BS-7'!B35=""),"", 'BS-7'!C35)</f>
        <v>Other Awards and Honours-മറ്റ് അവാര്‍ഡുകളും ബഹുമതികളും</v>
      </c>
      <c r="D343">
        <f>IF(OR(    'BS-7'!B35=0, 'BS-7'!B35=""),"", 'BS-7'!D35)</f>
        <v>0</v>
      </c>
      <c r="E343">
        <f>IF(OR(    'BS-7'!B35=0, 'BS-7'!B35=""),"", 'BS-7'!E35)</f>
        <v>0</v>
      </c>
      <c r="F343">
        <f>IF(OR(    'BS-7'!B35=0, 'BS-7'!B35=""),"", 'BS-7'!F35)</f>
        <v>0</v>
      </c>
      <c r="G343">
        <f>IF(B343="","No Number",IF(ISNUMBER(VALUE(MID(B343,5,2))),IF(LEN(B343)=3,"Total",IF(OR(LEFT(B343,3)="340",LEFT(B343,3)="350",ISNUMBER(F343)),IF(SUM(D343:F343)=0,0,"Data"),"No Number")),"Head"))</f>
        <v>0</v>
      </c>
    </row>
    <row r="344">
      <c r="B344" t="str">
        <f>IF(OR(    'BS-7'!B36=0, 'BS-7'!B36=""),"", 'BS-7'!B36)</f>
        <v/>
      </c>
      <c r="C344" t="str">
        <f>IF(OR(    'BS-7'!B36=0, 'BS-7'!B36=""),"", 'BS-7'!C36)</f>
        <v/>
      </c>
      <c r="D344" t="str">
        <f>IF(OR(    'BS-7'!B36=0, 'BS-7'!B36=""),"", 'BS-7'!D36)</f>
        <v/>
      </c>
      <c r="E344" t="str">
        <f>IF(OR(    'BS-7'!B36=0, 'BS-7'!B36=""),"", 'BS-7'!E36)</f>
        <v/>
      </c>
      <c r="F344" t="str">
        <f>IF(OR(    'BS-7'!B36=0, 'BS-7'!B36=""),"", 'BS-7'!F36)</f>
        <v/>
      </c>
      <c r="G344" t="str">
        <f>IF(B344="","No Number",IF(ISNUMBER(VALUE(MID(B344,5,2))),IF(LEN(B344)=3,"Total",IF(OR(LEFT(B344,3)="340",LEFT(B344,3)="350",ISNUMBER(F344)),IF(SUM(D344:F344)=0,0,"Data"),"No Number")),"Head"))</f>
        <v>No Number</v>
      </c>
    </row>
    <row r="345">
      <c r="B345" t="str">
        <f>IF(OR(    'BS-7'!B37=0, 'BS-7'!B37=""),"", 'BS-7'!B37)</f>
        <v/>
      </c>
      <c r="C345" t="str">
        <f>IF(OR(    'BS-7'!B37=0, 'BS-7'!B37=""),"", 'BS-7'!C37)</f>
        <v/>
      </c>
      <c r="D345" t="str">
        <f>IF(OR(    'BS-7'!B37=0, 'BS-7'!B37=""),"", 'BS-7'!D37)</f>
        <v/>
      </c>
      <c r="E345" t="str">
        <f>IF(OR(    'BS-7'!B37=0, 'BS-7'!B37=""),"", 'BS-7'!E37)</f>
        <v/>
      </c>
      <c r="F345" t="str">
        <f>IF(OR(    'BS-7'!B37=0, 'BS-7'!B37=""),"", 'BS-7'!F37)</f>
        <v/>
      </c>
      <c r="G345" t="str">
        <f>IF(B345="","No Number",IF(ISNUMBER(VALUE(MID(B345,5,2))),IF(LEN(B345)=3,"Total",IF(OR(LEFT(B345,3)="340",LEFT(B345,3)="350",ISNUMBER(F345)),IF(SUM(D345:F345)=0,0,"Data"),"No Number")),"Head"))</f>
        <v>No Number</v>
      </c>
    </row>
    <row r="346">
      <c r="B346" t="str">
        <f>IF(OR(    'BS-7'!B38=0, 'BS-7'!B38=""),"", 'BS-7'!B38)</f>
        <v/>
      </c>
      <c r="C346" t="str">
        <f>IF(OR(    'BS-7'!B38=0, 'BS-7'!B38=""),"", 'BS-7'!C38)</f>
        <v/>
      </c>
      <c r="D346" t="str">
        <f>IF(OR(    'BS-7'!B38=0, 'BS-7'!B38=""),"", 'BS-7'!D38)</f>
        <v/>
      </c>
      <c r="E346" t="str">
        <f>IF(OR(    'BS-7'!B38=0, 'BS-7'!B38=""),"", 'BS-7'!E38)</f>
        <v/>
      </c>
      <c r="F346" t="str">
        <f>IF(OR(    'BS-7'!B38=0, 'BS-7'!B38=""),"", 'BS-7'!F38)</f>
        <v/>
      </c>
      <c r="G346" t="str">
        <f>IF(B346="","No Number",IF(ISNUMBER(VALUE(MID(B346,5,2))),IF(LEN(B346)=3,"Total",IF(OR(LEFT(B346,3)="340",LEFT(B346,3)="350",ISNUMBER(F346)),IF(SUM(D346:F346)=0,0,"Data"),"No Number")),"Head"))</f>
        <v>No Number</v>
      </c>
    </row>
    <row r="347">
      <c r="B347" t="str">
        <f>IF(OR(    'BS-7'!B39=0, 'BS-7'!B39=""),"", 'BS-7'!B39)</f>
        <v/>
      </c>
      <c r="C347" t="str">
        <f>IF(OR(    'BS-7'!B39=0, 'BS-7'!B39=""),"", 'BS-7'!C39)</f>
        <v/>
      </c>
      <c r="D347" t="str">
        <f>IF(OR(    'BS-7'!B39=0, 'BS-7'!B39=""),"", 'BS-7'!D39)</f>
        <v/>
      </c>
      <c r="E347" t="str">
        <f>IF(OR(    'BS-7'!B39=0, 'BS-7'!B39=""),"", 'BS-7'!E39)</f>
        <v/>
      </c>
      <c r="F347" t="str">
        <f>IF(OR(    'BS-7'!B39=0, 'BS-7'!B39=""),"", 'BS-7'!F39)</f>
        <v/>
      </c>
      <c r="G347" t="str">
        <f>IF(B347="","No Number",IF(ISNUMBER(VALUE(MID(B347,5,2))),IF(LEN(B347)=3,"Total",IF(OR(LEFT(B347,3)="340",LEFT(B347,3)="350",ISNUMBER(F347)),IF(SUM(D347:F347)=0,0,"Data"),"No Number")),"Head"))</f>
        <v>No Number</v>
      </c>
    </row>
    <row r="348">
      <c r="B348" t="str">
        <f>IF(OR(    'BS-7'!B40=0, 'BS-7'!B40=""),"", 'BS-7'!B40)</f>
        <v/>
      </c>
      <c r="C348" t="str">
        <f>IF(OR(    'BS-7'!B40=0, 'BS-7'!B40=""),"", 'BS-7'!C40)</f>
        <v/>
      </c>
      <c r="D348" t="str">
        <f>IF(OR(    'BS-7'!B40=0, 'BS-7'!B40=""),"", 'BS-7'!D40)</f>
        <v/>
      </c>
      <c r="E348" t="str">
        <f>IF(OR(    'BS-7'!B40=0, 'BS-7'!B40=""),"", 'BS-7'!E40)</f>
        <v/>
      </c>
      <c r="F348" t="str">
        <f>IF(OR(    'BS-7'!B40=0, 'BS-7'!B40=""),"", 'BS-7'!F40)</f>
        <v/>
      </c>
      <c r="G348" t="str">
        <f>IF(B348="","No Number",IF(ISNUMBER(VALUE(MID(B348,5,2))),IF(LEN(B348)=3,"Total",IF(OR(LEFT(B348,3)="340",LEFT(B348,3)="350",ISNUMBER(F348)),IF(SUM(D348:F348)=0,0,"Data"),"No Number")),"Head"))</f>
        <v>No Number</v>
      </c>
    </row>
    <row r="349">
      <c r="B349" t="str">
        <f>IF(OR(    'BS-7'!B41=0, 'BS-7'!B41=""),"", 'BS-7'!B41)</f>
        <v/>
      </c>
      <c r="C349" t="str">
        <f>IF(OR(    'BS-7'!B41=0, 'BS-7'!B41=""),"", 'BS-7'!C41)</f>
        <v/>
      </c>
      <c r="D349" t="str">
        <f>IF(OR(    'BS-7'!B41=0, 'BS-7'!B41=""),"", 'BS-7'!D41)</f>
        <v/>
      </c>
      <c r="E349" t="str">
        <f>IF(OR(    'BS-7'!B41=0, 'BS-7'!B41=""),"", 'BS-7'!E41)</f>
        <v/>
      </c>
      <c r="F349" t="str">
        <f>IF(OR(    'BS-7'!B41=0, 'BS-7'!B41=""),"", 'BS-7'!F41)</f>
        <v/>
      </c>
      <c r="G349" t="str">
        <f>IF(B349="","No Number",IF(ISNUMBER(VALUE(MID(B349,5,2))),IF(LEN(B349)=3,"Total",IF(OR(LEFT(B349,3)="340",LEFT(B349,3)="350",ISNUMBER(F349)),IF(SUM(D349:F349)=0,0,"Data"),"No Number")),"Head"))</f>
        <v>No Number</v>
      </c>
    </row>
    <row r="350">
      <c r="B350" t="str">
        <f>IF(OR(    'BS-7'!B42=0, 'BS-7'!B42=""),"", 'BS-7'!B42)</f>
        <v/>
      </c>
      <c r="C350" t="str">
        <f>IF(OR(    'BS-7'!B42=0, 'BS-7'!B42=""),"", 'BS-7'!C42)</f>
        <v/>
      </c>
      <c r="D350" t="str">
        <f>IF(OR(    'BS-7'!B42=0, 'BS-7'!B42=""),"", 'BS-7'!D42)</f>
        <v/>
      </c>
      <c r="E350" t="str">
        <f>IF(OR(    'BS-7'!B42=0, 'BS-7'!B42=""),"", 'BS-7'!E42)</f>
        <v/>
      </c>
      <c r="F350" t="str">
        <f>IF(OR(    'BS-7'!B42=0, 'BS-7'!B42=""),"", 'BS-7'!F42)</f>
        <v/>
      </c>
      <c r="G350" t="str">
        <f>IF(B350="","No Number",IF(ISNUMBER(VALUE(MID(B350,5,2))),IF(LEN(B350)=3,"Total",IF(OR(LEFT(B350,3)="340",LEFT(B350,3)="350",ISNUMBER(F350)),IF(SUM(D350:F350)=0,0,"Data"),"No Number")),"Head"))</f>
        <v>No Number</v>
      </c>
    </row>
    <row r="351">
      <c r="B351" t="str">
        <f>IF(OR(    'BS-7'!B43=0, 'BS-7'!B43=""),"", 'BS-7'!B43)</f>
        <v/>
      </c>
      <c r="C351" t="str">
        <f>IF(OR(    'BS-7'!B43=0, 'BS-7'!B43=""),"", 'BS-7'!C43)</f>
        <v/>
      </c>
      <c r="D351" t="str">
        <f>IF(OR(    'BS-7'!B43=0, 'BS-7'!B43=""),"", 'BS-7'!D43)</f>
        <v/>
      </c>
      <c r="E351" t="str">
        <f>IF(OR(    'BS-7'!B43=0, 'BS-7'!B43=""),"", 'BS-7'!E43)</f>
        <v/>
      </c>
      <c r="F351" t="str">
        <f>IF(OR(    'BS-7'!B43=0, 'BS-7'!B43=""),"", 'BS-7'!F43)</f>
        <v/>
      </c>
      <c r="G351" t="str">
        <f>IF(B351="","No Number",IF(ISNUMBER(VALUE(MID(B351,5,2))),IF(LEN(B351)=3,"Total",IF(OR(LEFT(B351,3)="340",LEFT(B351,3)="350",ISNUMBER(F351)),IF(SUM(D351:F351)=0,0,"Data"),"No Number")),"Head"))</f>
        <v>No Number</v>
      </c>
    </row>
    <row r="352">
      <c r="B352" t="str">
        <f>IF(OR(    'BS-7'!B44=0, 'BS-7'!B44=""),"", 'BS-7'!B44)</f>
        <v/>
      </c>
      <c r="C352" t="str">
        <f>IF(OR(    'BS-7'!B44=0, 'BS-7'!B44=""),"", 'BS-7'!C44)</f>
        <v/>
      </c>
      <c r="D352" t="str">
        <f>IF(OR(    'BS-7'!B44=0, 'BS-7'!B44=""),"", 'BS-7'!D44)</f>
        <v/>
      </c>
      <c r="E352" t="str">
        <f>IF(OR(    'BS-7'!B44=0, 'BS-7'!B44=""),"", 'BS-7'!E44)</f>
        <v/>
      </c>
      <c r="F352" t="str">
        <f>IF(OR(    'BS-7'!B44=0, 'BS-7'!B44=""),"", 'BS-7'!F44)</f>
        <v/>
      </c>
      <c r="G352" t="str">
        <f>IF(B352="","No Number",IF(ISNUMBER(VALUE(MID(B352,5,2))),IF(LEN(B352)=3,"Total",IF(OR(LEFT(B352,3)="340",LEFT(B352,3)="350",ISNUMBER(F352)),IF(SUM(D352:F352)=0,0,"Data"),"No Number")),"Head"))</f>
        <v>No Number</v>
      </c>
    </row>
    <row r="353">
      <c r="B353" t="str">
        <f>IF(OR(    'BS-7'!B45=0, 'BS-7'!B45=""),"", 'BS-7'!B45)</f>
        <v/>
      </c>
      <c r="C353" t="str">
        <f>IF(OR(    'BS-7'!B45=0, 'BS-7'!B45=""),"", 'BS-7'!C45)</f>
        <v/>
      </c>
      <c r="D353" t="str">
        <f>IF(OR(    'BS-7'!B45=0, 'BS-7'!B45=""),"", 'BS-7'!D45)</f>
        <v/>
      </c>
      <c r="E353" t="str">
        <f>IF(OR(    'BS-7'!B45=0, 'BS-7'!B45=""),"", 'BS-7'!E45)</f>
        <v/>
      </c>
      <c r="F353" t="str">
        <f>IF(OR(    'BS-7'!B45=0, 'BS-7'!B45=""),"", 'BS-7'!F45)</f>
        <v/>
      </c>
      <c r="G353" t="str">
        <f>IF(B353="","No Number",IF(ISNUMBER(VALUE(MID(B353,5,2))),IF(LEN(B353)=3,"Total",IF(OR(LEFT(B353,3)="340",LEFT(B353,3)="350",ISNUMBER(F353)),IF(SUM(D353:F353)=0,0,"Data"),"No Number")),"Head"))</f>
        <v>No Number</v>
      </c>
    </row>
    <row r="354">
      <c r="B354" t="str">
        <f>IF(OR(    'BS-7'!B46=0, 'BS-7'!B46=""),"", 'BS-7'!B46)</f>
        <v/>
      </c>
      <c r="C354" t="str">
        <f>IF(OR(    'BS-7'!B46=0, 'BS-7'!B46=""),"", 'BS-7'!C46)</f>
        <v/>
      </c>
      <c r="D354" t="str">
        <f>IF(OR(    'BS-7'!B46=0, 'BS-7'!B46=""),"", 'BS-7'!D46)</f>
        <v/>
      </c>
      <c r="E354" t="str">
        <f>IF(OR(    'BS-7'!B46=0, 'BS-7'!B46=""),"", 'BS-7'!E46)</f>
        <v/>
      </c>
      <c r="F354" t="str">
        <f>IF(OR(    'BS-7'!B46=0, 'BS-7'!B46=""),"", 'BS-7'!F46)</f>
        <v/>
      </c>
      <c r="G354" t="str">
        <f>IF(B354="","No Number",IF(ISNUMBER(VALUE(MID(B354,5,2))),IF(LEN(B354)=3,"Total",IF(OR(LEFT(B354,3)="340",LEFT(B354,3)="350",ISNUMBER(F354)),IF(SUM(D354:F354)=0,0,"Data"),"No Number")),"Head"))</f>
        <v>No Number</v>
      </c>
    </row>
    <row r="355">
      <c r="B355">
        <f>IF(OR(    'BS-7'!B47=0, 'BS-7'!B47=""),"", 'BS-7'!B47)</f>
        <v>311</v>
      </c>
      <c r="C355" t="str">
        <f>IF(OR(    'BS-7'!B47=0, 'BS-7'!B47=""),"", 'BS-7'!C47)</f>
        <v>Total-Revenue Grants, Funds, Contributions &amp; Compensations</v>
      </c>
      <c r="D355">
        <f>SUBTOTAL(9,D315:D354)</f>
        <v>9402061</v>
      </c>
      <c r="E355">
        <f>SUBTOTAL(9,E315:E354)</f>
        <v>30000000</v>
      </c>
      <c r="F355">
        <f>SUBTOTAL(9,F315:F354)</f>
        <v>30000000</v>
      </c>
      <c r="G355" t="str">
        <f>IF(B355="","No Number",IF(ISNUMBER(VALUE(MID(B355,5,2))),IF(LEN(B355)=3,"Total",IF(OR(LEFT(B355,3)="340",LEFT(B355,3)="350",ISNUMBER(F355)),IF(SUM(D355:F355)=0,0,"Data"),"No Number")),"Head"))</f>
        <v>Head</v>
      </c>
    </row>
    <row r="356">
      <c r="B356" t="str">
        <f>B57</f>
        <v>Karassery Grama Panchayath Draft  Budget for the Financial Year 2025-2026</v>
      </c>
      <c r="G356" t="str">
        <f>IF(B356="","No Number",IF(ISNUMBER(VALUE(MID(B356,5,2))),IF(LEN(B356)=3,"Total",IF(OR(LEFT(B356,3)="340",LEFT(B356,3)="350",ISNUMBER(F356)),IF(SUM(D356:F356)=0,0,"Data"),"No Number")),"Head"))</f>
        <v>Head</v>
      </c>
    </row>
    <row r="357">
      <c r="B357" t="str">
        <f>'BS-8'!B5</f>
        <v xml:space="preserve">  BS-8-Revenue Expenditure-Mandatory functions- (അനിവാര്യ ചുമതലകള്‍ക്കു വേണ്ടിയുള്ള വകയിരുത്തലുകള്‍)</v>
      </c>
      <c r="G357" t="str">
        <v>Head</v>
      </c>
    </row>
    <row r="358" xml:space="preserve">
      <c r="B358" t="str">
        <v>DETAILED HEAD CODE</v>
      </c>
      <c r="C358" t="str">
        <v>PARTICULARS (ഇനവിവരം)</v>
      </c>
      <c r="D358" t="str">
        <f>D32</f>
        <v>Actuals for the year 2023-2024(യഥാര്‍ത്ഥ കണക്ക് 2023-2024)</v>
      </c>
      <c r="E358" t="str">
        <f>E32</f>
        <v>Budget  for the  year (including all revisions) 2024-2025  (പരിഷ്കരിച്ച ബജറ്റ്  2024-2025)</v>
      </c>
      <c r="F358" t="str" xml:space="preserve">
        <f>F32</f>
        <v xml:space="preserve">Budget for the Year2025-2026
 (ബജറ്റ്-2025-2026)</v>
      </c>
      <c r="G358" t="str">
        <f>IF(B358="","No Number",IF(ISNUMBER(VALUE(MID(B358,5,2))),IF(LEN(B358)=3,"Total",IF(OR(LEFT(B358,3)="340",LEFT(B358,3)="350",ISNUMBER(F358)),IF(SUM(D358:F358)=0,0,"Data"),"No Number")),"Head"))</f>
        <v>Head</v>
      </c>
    </row>
    <row r="359">
      <c r="B359" t="str">
        <f>'BS-8'!B7</f>
        <v>210 - Establishment Expenses-</v>
      </c>
      <c r="G359" t="str">
        <f>IF(B359="","No Number",IF(ISNUMBER(VALUE(MID(B359,5,2))),IF(LEN(B359)=3,"Total",IF(OR(LEFT(B359,3)="340",LEFT(B359,3)="350",ISNUMBER(F359)),IF(SUM(D359:F359)=0,0,"Data"),"No Number")),"Head"))</f>
        <v>Head</v>
      </c>
    </row>
    <row r="360">
      <c r="B360">
        <f>IF(OR(    'BS-8'!B8=0,   'BS-8'!B8=""),"",   'BS-8'!B8)</f>
        <v>2101001</v>
      </c>
      <c r="C360" t="str">
        <f>IF(OR(    'BS-8'!B8=0,   'BS-8'!B8=""),"",   'BS-8'!C8)</f>
        <v>Salaries-ശമ്പളം</v>
      </c>
      <c r="D360">
        <f>IF(OR(    'BS-8'!B8=0,   'BS-8'!B8=""),"",   'BS-8'!D8)</f>
        <v>9578557</v>
      </c>
      <c r="E360">
        <f>IF(OR(    'BS-8'!B8=0,   'BS-8'!B8=""),"",   'BS-8'!E8)</f>
        <v>12000000</v>
      </c>
      <c r="F360">
        <f>IF(OR(    'BS-8'!B8=0,   'BS-8'!B8=""),"",   'BS-8'!F8)</f>
        <v>17500000</v>
      </c>
      <c r="G360" t="str">
        <f>IF(B360="","No Number",IF(ISNUMBER(VALUE(MID(B360,5,2))),IF(LEN(B360)=3,"Total",IF(OR(LEFT(B360,3)="340",LEFT(B360,3)="350",ISNUMBER(F360)),IF(SUM(D360:F360)=0,0,"Data"),"No Number")),"Head"))</f>
        <v>Data</v>
      </c>
    </row>
    <row r="361">
      <c r="B361">
        <f>IF(OR(    'BS-8'!B9=0,   'BS-8'!B9=""),"",   'BS-8'!B9)</f>
        <v>2101002</v>
      </c>
      <c r="C361" t="str">
        <f>IF(OR(    'BS-8'!B9=0,   'BS-8'!B9=""),"",   'BS-8'!C9)</f>
        <v>Wages-കൂലി</v>
      </c>
      <c r="D361">
        <f>IF(OR(    'BS-8'!B9=0,   'BS-8'!B9=""),"",   'BS-8'!D9)</f>
        <v>837225</v>
      </c>
      <c r="E361">
        <f>IF(OR(    'BS-8'!B9=0,   'BS-8'!B9=""),"",   'BS-8'!E9)</f>
        <v>1100000</v>
      </c>
      <c r="F361">
        <f>IF(OR(    'BS-8'!B9=0,   'BS-8'!B9=""),"",   'BS-8'!F9)</f>
        <v>1500000</v>
      </c>
      <c r="G361" t="str">
        <f>IF(B361="","No Number",IF(ISNUMBER(VALUE(MID(B361,5,2))),IF(LEN(B361)=3,"Total",IF(OR(LEFT(B361,3)="340",LEFT(B361,3)="350",ISNUMBER(F361)),IF(SUM(D361:F361)=0,0,"Data"),"No Number")),"Head"))</f>
        <v>Data</v>
      </c>
    </row>
    <row r="362">
      <c r="B362">
        <f>IF(OR(    'BS-8'!B10=0,   'BS-8'!B10=""),"",   'BS-8'!B10)</f>
        <v>2101003</v>
      </c>
      <c r="C362" t="str">
        <f>IF(OR(    'BS-8'!B10=0,   'BS-8'!B10=""),"",   'BS-8'!C10)</f>
        <v>Bonus-ബോണസ്</v>
      </c>
      <c r="D362">
        <f>IF(OR(    'BS-8'!B10=0,   'BS-8'!B10=""),"",   'BS-8'!D10)</f>
        <v>32000</v>
      </c>
      <c r="E362">
        <f>IF(OR(    'BS-8'!B10=0,   'BS-8'!B10=""),"",   'BS-8'!E10)</f>
        <v>35000</v>
      </c>
      <c r="F362">
        <f>IF(OR(    'BS-8'!B10=0,   'BS-8'!B10=""),"",   'BS-8'!F10)</f>
        <v>40000</v>
      </c>
      <c r="G362" t="str">
        <f>IF(B362="","No Number",IF(ISNUMBER(VALUE(MID(B362,5,2))),IF(LEN(B362)=3,"Total",IF(OR(LEFT(B362,3)="340",LEFT(B362,3)="350",ISNUMBER(F362)),IF(SUM(D362:F362)=0,0,"Data"),"No Number")),"Head"))</f>
        <v>Data</v>
      </c>
    </row>
    <row r="363">
      <c r="B363">
        <f>IF(OR(    'BS-8'!B11=0,   'BS-8'!B11=""),"",   'BS-8'!B11)</f>
        <v>2102001</v>
      </c>
      <c r="C363" t="str">
        <f>IF(OR(    'BS-8'!B11=0,   'BS-8'!B11=""),"",   'BS-8'!C11)</f>
        <v>Travelling Allowances-യാത്രാ ബത്ത</v>
      </c>
      <c r="D363">
        <f>IF(OR(    'BS-8'!B11=0,   'BS-8'!B11=""),"",   'BS-8'!D11)</f>
        <v>72265</v>
      </c>
      <c r="E363">
        <f>IF(OR(    'BS-8'!B11=0,   'BS-8'!B11=""),"",   'BS-8'!E11)</f>
        <v>150000</v>
      </c>
      <c r="F363">
        <f>IF(OR(    'BS-8'!B11=0,   'BS-8'!B11=""),"",   'BS-8'!F11)</f>
        <v>150000</v>
      </c>
      <c r="G363" t="str">
        <f>IF(B363="","No Number",IF(ISNUMBER(VALUE(MID(B363,5,2))),IF(LEN(B363)=3,"Total",IF(OR(LEFT(B363,3)="340",LEFT(B363,3)="350",ISNUMBER(F363)),IF(SUM(D363:F363)=0,0,"Data"),"No Number")),"Head"))</f>
        <v>Data</v>
      </c>
    </row>
    <row r="364">
      <c r="B364">
        <f>IF(OR(    'BS-8'!B12=0,   'BS-8'!B12=""),"",   'BS-8'!B12)</f>
        <v>2102002</v>
      </c>
      <c r="C364" t="str">
        <f>IF(OR(    'BS-8'!B12=0,   'BS-8'!B12=""),"",   'BS-8'!C12)</f>
        <v>Other Benefits and Allowances-മറ്റ് ബത്തകള്‍</v>
      </c>
      <c r="D364">
        <f>IF(OR(    'BS-8'!B12=0,   'BS-8'!B12=""),"",   'BS-8'!D12)</f>
        <v>208058</v>
      </c>
      <c r="E364">
        <f>IF(OR(    'BS-8'!B12=0,   'BS-8'!B12=""),"",   'BS-8'!E12)</f>
        <v>250000</v>
      </c>
      <c r="F364">
        <f>IF(OR(    'BS-8'!B12=0,   'BS-8'!B12=""),"",   'BS-8'!F12)</f>
        <v>300000</v>
      </c>
      <c r="G364" t="str">
        <f>IF(B364="","No Number",IF(ISNUMBER(VALUE(MID(B364,5,2))),IF(LEN(B364)=3,"Total",IF(OR(LEFT(B364,3)="340",LEFT(B364,3)="350",ISNUMBER(F364)),IF(SUM(D364:F364)=0,0,"Data"),"No Number")),"Head"))</f>
        <v>Data</v>
      </c>
    </row>
    <row r="365">
      <c r="B365">
        <f>IF(OR(    'BS-8'!B13=0,   'BS-8'!B13=""),"",   'BS-8'!B13)</f>
        <v>2102003</v>
      </c>
      <c r="C365" t="str">
        <f>IF(OR(    'BS-8'!B13=0,   'BS-8'!B13=""),"",   'BS-8'!C13)</f>
        <v xml:space="preserve">Monthly Honorarium of Elected Representatives-ജനപ്രതിനിധികള്‍ക്കുള്ള ഓണറെ റിയം </v>
      </c>
      <c r="D365">
        <f>IF(OR(    'BS-8'!B13=0,   'BS-8'!B13=""),"",   'BS-8'!D13)</f>
        <v>1879200</v>
      </c>
      <c r="E365">
        <f>IF(OR(    'BS-8'!B13=0,   'BS-8'!B13=""),"",   'BS-8'!E13)</f>
        <v>2400000</v>
      </c>
      <c r="F365">
        <f>IF(OR(    'BS-8'!B13=0,   'BS-8'!B13=""),"",   'BS-8'!F13)</f>
        <v>2500000</v>
      </c>
      <c r="G365" t="str">
        <f>IF(B365="","No Number",IF(ISNUMBER(VALUE(MID(B365,5,2))),IF(LEN(B365)=3,"Total",IF(OR(LEFT(B365,3)="340",LEFT(B365,3)="350",ISNUMBER(F365)),IF(SUM(D365:F365)=0,0,"Data"),"No Number")),"Head"))</f>
        <v>Data</v>
      </c>
    </row>
    <row r="366">
      <c r="B366">
        <f>IF(OR(    'BS-8'!B14=0,   'BS-8'!B14=""),"",   'BS-8'!B14)</f>
        <v>2102004</v>
      </c>
      <c r="C366" t="str">
        <f>IF(OR(    'BS-8'!B14=0,   'BS-8'!B14=""),"",   'BS-8'!C14)</f>
        <v>Sitting Fee of Elected Representatives-ജന പ്രതിനിധികള്‍ക്കുള്ള സിറ്റിംഗ് ഫീ</v>
      </c>
      <c r="D366">
        <f>IF(OR(    'BS-8'!B14=0,   'BS-8'!B14=""),"",   'BS-8'!D14)</f>
        <v>165200</v>
      </c>
      <c r="E366">
        <f>IF(OR(    'BS-8'!B14=0,   'BS-8'!B14=""),"",   'BS-8'!E14)</f>
        <v>200000</v>
      </c>
      <c r="F366">
        <f>IF(OR(    'BS-8'!B14=0,   'BS-8'!B14=""),"",   'BS-8'!F14)</f>
        <v>230000</v>
      </c>
      <c r="G366" t="str">
        <f>IF(B366="","No Number",IF(ISNUMBER(VALUE(MID(B366,5,2))),IF(LEN(B366)=3,"Total",IF(OR(LEFT(B366,3)="340",LEFT(B366,3)="350",ISNUMBER(F366)),IF(SUM(D366:F366)=0,0,"Data"),"No Number")),"Head"))</f>
        <v>Data</v>
      </c>
    </row>
    <row r="367">
      <c r="B367">
        <f>IF(OR(    'BS-8'!B15=0,   'BS-8'!B15=""),"",   'BS-8'!B15)</f>
        <v>2102005</v>
      </c>
      <c r="C367" t="str">
        <f>IF(OR(    'BS-8'!B15=0,   'BS-8'!B15=""),"",   'BS-8'!C15)</f>
        <v>Travelling Allowance of Elected Representatives-ജനപ്രതിനിധികള്‍ക്കുള്ള യാത്ര ബത്ത</v>
      </c>
      <c r="D367">
        <f>IF(OR(    'BS-8'!B15=0,   'BS-8'!B15=""),"",   'BS-8'!D15)</f>
        <v>37697</v>
      </c>
      <c r="E367">
        <f>IF(OR(    'BS-8'!B15=0,   'BS-8'!B15=""),"",   'BS-8'!E15)</f>
        <v>50000</v>
      </c>
      <c r="F367">
        <f>IF(OR(    'BS-8'!B15=0,   'BS-8'!B15=""),"",   'BS-8'!F15)</f>
        <v>70000</v>
      </c>
      <c r="G367" t="str">
        <f>IF(B367="","No Number",IF(ISNUMBER(VALUE(MID(B367,5,2))),IF(LEN(B367)=3,"Total",IF(OR(LEFT(B367,3)="340",LEFT(B367,3)="350",ISNUMBER(F367)),IF(SUM(D367:F367)=0,0,"Data"),"No Number")),"Head"))</f>
        <v>Data</v>
      </c>
    </row>
    <row r="368">
      <c r="B368">
        <f>IF(OR(    'BS-8'!B16=0,   'BS-8'!B16=""),"",   'BS-8'!B16)</f>
        <v>2103001</v>
      </c>
      <c r="C368" t="str">
        <f>IF(OR(    'BS-8'!B16=0,   'BS-8'!B16=""),"",   'BS-8'!C16)</f>
        <v>Pension Contributions-പെന്‍ഷന്‍ കോണ്‍ട്രിബ്യുഷന്‍</v>
      </c>
      <c r="D368">
        <f>IF(OR(    'BS-8'!B16=0,   'BS-8'!B16=""),"",   'BS-8'!D16)</f>
        <v>903809</v>
      </c>
      <c r="E368">
        <f>IF(OR(    'BS-8'!B16=0,   'BS-8'!B16=""),"",   'BS-8'!E16)</f>
        <v>1200000</v>
      </c>
      <c r="F368">
        <f>IF(OR(    'BS-8'!B16=0,   'BS-8'!B16=""),"",   'BS-8'!F16)</f>
        <v>1500000</v>
      </c>
      <c r="G368" t="str">
        <f>IF(B368="","No Number",IF(ISNUMBER(VALUE(MID(B368,5,2))),IF(LEN(B368)=3,"Total",IF(OR(LEFT(B368,3)="340",LEFT(B368,3)="350",ISNUMBER(F368)),IF(SUM(D368:F368)=0,0,"Data"),"No Number")),"Head"))</f>
        <v>Data</v>
      </c>
    </row>
    <row r="369">
      <c r="B369">
        <f>IF(OR(    'BS-8'!B17=0,   'BS-8'!B17=""),"",   'BS-8'!B17)</f>
        <v>2103002</v>
      </c>
      <c r="C369" t="str">
        <f>IF(OR(    'BS-8'!B17=0,   'BS-8'!B17=""),"",   'BS-8'!C17)</f>
        <v>Leave Salary Contributions-അവധി ശമ്പളം</v>
      </c>
      <c r="D369">
        <f>IF(OR(    'BS-8'!B17=0,   'BS-8'!B17=""),"",   'BS-8'!D17)</f>
        <v>134272</v>
      </c>
      <c r="E369">
        <f>IF(OR(    'BS-8'!B17=0,   'BS-8'!B17=""),"",   'BS-8'!E17)</f>
        <v>150000</v>
      </c>
      <c r="F369">
        <f>IF(OR(    'BS-8'!B17=0,   'BS-8'!B17=""),"",   'BS-8'!F17)</f>
        <v>250000</v>
      </c>
      <c r="G369" t="str">
        <f>IF(B369="","No Number",IF(ISNUMBER(VALUE(MID(B369,5,2))),IF(LEN(B369)=3,"Total",IF(OR(LEFT(B369,3)="340",LEFT(B369,3)="350",ISNUMBER(F369)),IF(SUM(D369:F369)=0,0,"Data"),"No Number")),"Head"))</f>
        <v>Data</v>
      </c>
    </row>
    <row r="370">
      <c r="B370">
        <f>IF(OR(    'BS-8'!B18=0,   'BS-8'!B18=""),"",   'BS-8'!B18)</f>
        <v>2104001</v>
      </c>
      <c r="C370" t="str">
        <f>IF(OR(    'BS-8'!B18=0,   'BS-8'!B18=""),"",   'BS-8'!C18)</f>
        <v>Other Terminal &amp; Retirement Benefits-മറ്റ് സേവന വിരാമ ആനുകൂല്യങ്ങള്‍</v>
      </c>
      <c r="D370">
        <f>IF(OR(    'BS-8'!B18=0,   'BS-8'!B18=""),"",   'BS-8'!D18)</f>
        <v>0</v>
      </c>
      <c r="E370">
        <f>IF(OR(    'BS-8'!B18=0,   'BS-8'!B18=""),"",   'BS-8'!E18)</f>
        <v>1350000</v>
      </c>
      <c r="F370">
        <f>IF(OR(    'BS-8'!B18=0,   'BS-8'!B18=""),"",   'BS-8'!F18)</f>
        <v>1500000</v>
      </c>
      <c r="G370" t="str">
        <f>IF(B370="","No Number",IF(ISNUMBER(VALUE(MID(B370,5,2))),IF(LEN(B370)=3,"Total",IF(OR(LEFT(B370,3)="340",LEFT(B370,3)="350",ISNUMBER(F370)),IF(SUM(D370:F370)=0,0,"Data"),"No Number")),"Head"))</f>
        <v>Data</v>
      </c>
    </row>
    <row r="371">
      <c r="B371" t="str">
        <f>IF(OR(    'BS-8'!B19=0,   'BS-8'!B19=""),"",   'BS-8'!B19)</f>
        <v/>
      </c>
      <c r="C371" t="str">
        <f>IF(OR(    'BS-8'!B19=0,   'BS-8'!B19=""),"",   'BS-8'!C19)</f>
        <v/>
      </c>
      <c r="D371" t="str">
        <f>IF(OR(    'BS-8'!B19=0,   'BS-8'!B19=""),"",   'BS-8'!D19)</f>
        <v/>
      </c>
      <c r="E371" t="str">
        <f>IF(OR(    'BS-8'!B19=0,   'BS-8'!B19=""),"",   'BS-8'!E19)</f>
        <v/>
      </c>
      <c r="F371" t="str">
        <f>IF(OR(    'BS-8'!B19=0,   'BS-8'!B19=""),"",   'BS-8'!F19)</f>
        <v/>
      </c>
      <c r="G371" t="str">
        <f>IF(B371="","No Number",IF(ISNUMBER(VALUE(MID(B371,5,2))),IF(LEN(B371)=3,"Total",IF(OR(LEFT(B371,3)="340",LEFT(B371,3)="350",ISNUMBER(F371)),IF(SUM(D371:F371)=0,0,"Data"),"No Number")),"Head"))</f>
        <v>No Number</v>
      </c>
    </row>
    <row r="372">
      <c r="B372" t="str">
        <f>IF(OR(    'BS-8'!B20=0,   'BS-8'!B20=""),"",   'BS-8'!B20)</f>
        <v/>
      </c>
      <c r="C372" t="str">
        <f>IF(OR(    'BS-8'!B20=0,   'BS-8'!B20=""),"",   'BS-8'!C20)</f>
        <v/>
      </c>
      <c r="D372" t="str">
        <f>IF(OR(    'BS-8'!B20=0,   'BS-8'!B20=""),"",   'BS-8'!D20)</f>
        <v/>
      </c>
      <c r="E372" t="str">
        <f>IF(OR(    'BS-8'!B20=0,   'BS-8'!B20=""),"",   'BS-8'!E20)</f>
        <v/>
      </c>
      <c r="F372" t="str">
        <f>IF(OR(    'BS-8'!B20=0,   'BS-8'!B20=""),"",   'BS-8'!F20)</f>
        <v/>
      </c>
      <c r="G372" t="str">
        <f>IF(B372="","No Number",IF(ISNUMBER(VALUE(MID(B372,5,2))),IF(LEN(B372)=3,"Total",IF(OR(LEFT(B372,3)="340",LEFT(B372,3)="350",ISNUMBER(F372)),IF(SUM(D372:F372)=0,0,"Data"),"No Number")),"Head"))</f>
        <v>No Number</v>
      </c>
    </row>
    <row r="373">
      <c r="B373" t="str">
        <f>IF(OR(    'BS-8'!B21=0,   'BS-8'!B21=""),"",   'BS-8'!B21)</f>
        <v/>
      </c>
      <c r="C373" t="str">
        <f>IF(OR(    'BS-8'!B21=0,   'BS-8'!B21=""),"",   'BS-8'!C21)</f>
        <v/>
      </c>
      <c r="D373" t="str">
        <f>IF(OR(    'BS-8'!B21=0,   'BS-8'!B21=""),"",   'BS-8'!D21)</f>
        <v/>
      </c>
      <c r="E373" t="str">
        <f>IF(OR(    'BS-8'!B21=0,   'BS-8'!B21=""),"",   'BS-8'!E21)</f>
        <v/>
      </c>
      <c r="F373" t="str">
        <f>IF(OR(    'BS-8'!B21=0,   'BS-8'!B21=""),"",   'BS-8'!F21)</f>
        <v/>
      </c>
      <c r="G373" t="str">
        <f>IF(B373="","No Number",IF(ISNUMBER(VALUE(MID(B373,5,2))),IF(LEN(B373)=3,"Total",IF(OR(LEFT(B373,3)="340",LEFT(B373,3)="350",ISNUMBER(F373)),IF(SUM(D373:F373)=0,0,"Data"),"No Number")),"Head"))</f>
        <v>No Number</v>
      </c>
    </row>
    <row r="374">
      <c r="B374" t="str">
        <f>IF(OR(    'BS-8'!B22=0,   'BS-8'!B22=""),"",   'BS-8'!B22)</f>
        <v/>
      </c>
      <c r="C374" t="str">
        <f>IF(OR(    'BS-8'!B22=0,   'BS-8'!B22=""),"",   'BS-8'!C22)</f>
        <v/>
      </c>
      <c r="D374" t="str">
        <f>IF(OR(    'BS-8'!B22=0,   'BS-8'!B22=""),"",   'BS-8'!D22)</f>
        <v/>
      </c>
      <c r="E374" t="str">
        <f>IF(OR(    'BS-8'!B22=0,   'BS-8'!B22=""),"",   'BS-8'!E22)</f>
        <v/>
      </c>
      <c r="F374" t="str">
        <f>IF(OR(    'BS-8'!B22=0,   'BS-8'!B22=""),"",   'BS-8'!F22)</f>
        <v/>
      </c>
      <c r="G374" t="str">
        <f>IF(B374="","No Number",IF(ISNUMBER(VALUE(MID(B374,5,2))),IF(LEN(B374)=3,"Total",IF(OR(LEFT(B374,3)="340",LEFT(B374,3)="350",ISNUMBER(F374)),IF(SUM(D374:F374)=0,0,"Data"),"No Number")),"Head"))</f>
        <v>No Number</v>
      </c>
    </row>
    <row r="375">
      <c r="B375" t="str">
        <f>IF(OR(    'BS-8'!B23=0,   'BS-8'!B23=""),"",   'BS-8'!B23)</f>
        <v/>
      </c>
      <c r="C375" t="str">
        <f>IF(OR(    'BS-8'!B23=0,   'BS-8'!B23=""),"",   'BS-8'!C23)</f>
        <v/>
      </c>
      <c r="D375" t="str">
        <f>IF(OR(    'BS-8'!B23=0,   'BS-8'!B23=""),"",   'BS-8'!D23)</f>
        <v/>
      </c>
      <c r="E375" t="str">
        <f>IF(OR(    'BS-8'!B23=0,   'BS-8'!B23=""),"",   'BS-8'!E23)</f>
        <v/>
      </c>
      <c r="F375" t="str">
        <f>IF(OR(    'BS-8'!B23=0,   'BS-8'!B23=""),"",   'BS-8'!F23)</f>
        <v/>
      </c>
      <c r="G375" t="str">
        <f>IF(B375="","No Number",IF(ISNUMBER(VALUE(MID(B375,5,2))),IF(LEN(B375)=3,"Total",IF(OR(LEFT(B375,3)="340",LEFT(B375,3)="350",ISNUMBER(F375)),IF(SUM(D375:F375)=0,0,"Data"),"No Number")),"Head"))</f>
        <v>No Number</v>
      </c>
    </row>
    <row r="376">
      <c r="B376" t="str">
        <f>IF(OR(    'BS-8'!B24=0,   'BS-8'!B24=""),"",   'BS-8'!B24)</f>
        <v/>
      </c>
      <c r="C376" t="str">
        <f>IF(OR(    'BS-8'!B24=0,   'BS-8'!B24=""),"",   'BS-8'!C24)</f>
        <v/>
      </c>
      <c r="D376" t="str">
        <f>IF(OR(    'BS-8'!B24=0,   'BS-8'!B24=""),"",   'BS-8'!D24)</f>
        <v/>
      </c>
      <c r="E376" t="str">
        <f>IF(OR(    'BS-8'!B24=0,   'BS-8'!B24=""),"",   'BS-8'!E24)</f>
        <v/>
      </c>
      <c r="F376" t="str">
        <f>IF(OR(    'BS-8'!B24=0,   'BS-8'!B24=""),"",   'BS-8'!F24)</f>
        <v/>
      </c>
      <c r="G376" t="str">
        <f>IF(B376="","No Number",IF(ISNUMBER(VALUE(MID(B376,5,2))),IF(LEN(B376)=3,"Total",IF(OR(LEFT(B376,3)="340",LEFT(B376,3)="350",ISNUMBER(F376)),IF(SUM(D376:F376)=0,0,"Data"),"No Number")),"Head"))</f>
        <v>No Number</v>
      </c>
    </row>
    <row r="377">
      <c r="B377" t="str">
        <f>IF(OR(    'BS-8'!B25=0,   'BS-8'!B25=""),"",   'BS-8'!B25)</f>
        <v/>
      </c>
      <c r="C377" t="str">
        <f>IF(OR(    'BS-8'!B25=0,   'BS-8'!B25=""),"",   'BS-8'!C25)</f>
        <v/>
      </c>
      <c r="D377" t="str">
        <f>IF(OR(    'BS-8'!B25=0,   'BS-8'!B25=""),"",   'BS-8'!D25)</f>
        <v/>
      </c>
      <c r="E377" t="str">
        <f>IF(OR(    'BS-8'!B25=0,   'BS-8'!B25=""),"",   'BS-8'!E25)</f>
        <v/>
      </c>
      <c r="F377" t="str">
        <f>IF(OR(    'BS-8'!B25=0,   'BS-8'!B25=""),"",   'BS-8'!F25)</f>
        <v/>
      </c>
      <c r="G377" t="str">
        <f>IF(B377="","No Number",IF(ISNUMBER(VALUE(MID(B377,5,2))),IF(LEN(B377)=3,"Total",IF(OR(LEFT(B377,3)="340",LEFT(B377,3)="350",ISNUMBER(F377)),IF(SUM(D377:F377)=0,0,"Data"),"No Number")),"Head"))</f>
        <v>No Number</v>
      </c>
    </row>
    <row r="378">
      <c r="B378" t="str">
        <f>IF(OR(    'BS-8'!B26=0,   'BS-8'!B26=""),"",   'BS-8'!B26)</f>
        <v/>
      </c>
      <c r="C378" t="str">
        <f>IF(OR(    'BS-8'!B26=0,   'BS-8'!B26=""),"",   'BS-8'!C26)</f>
        <v/>
      </c>
      <c r="D378" t="str">
        <f>IF(OR(    'BS-8'!B26=0,   'BS-8'!B26=""),"",   'BS-8'!D26)</f>
        <v/>
      </c>
      <c r="E378" t="str">
        <f>IF(OR(    'BS-8'!B26=0,   'BS-8'!B26=""),"",   'BS-8'!E26)</f>
        <v/>
      </c>
      <c r="F378" t="str">
        <f>IF(OR(    'BS-8'!B26=0,   'BS-8'!B26=""),"",   'BS-8'!F26)</f>
        <v/>
      </c>
      <c r="G378" t="str">
        <f>IF(B378="","No Number",IF(ISNUMBER(VALUE(MID(B378,5,2))),IF(LEN(B378)=3,"Total",IF(OR(LEFT(B378,3)="340",LEFT(B378,3)="350",ISNUMBER(F378)),IF(SUM(D378:F378)=0,0,"Data"),"No Number")),"Head"))</f>
        <v>No Number</v>
      </c>
    </row>
    <row r="379">
      <c r="B379" t="str">
        <f>IF(OR(    'BS-8'!B27=0,   'BS-8'!B27=""),"",   'BS-8'!B27)</f>
        <v/>
      </c>
      <c r="C379" t="str">
        <f>IF(OR(    'BS-8'!B27=0,   'BS-8'!B27=""),"",   'BS-8'!C27)</f>
        <v/>
      </c>
      <c r="D379" t="str">
        <f>IF(OR(    'BS-8'!B27=0,   'BS-8'!B27=""),"",   'BS-8'!D27)</f>
        <v/>
      </c>
      <c r="E379" t="str">
        <f>IF(OR(    'BS-8'!B27=0,   'BS-8'!B27=""),"",   'BS-8'!E27)</f>
        <v/>
      </c>
      <c r="F379" t="str">
        <f>IF(OR(    'BS-8'!B27=0,   'BS-8'!B27=""),"",   'BS-8'!F27)</f>
        <v/>
      </c>
      <c r="G379" t="str">
        <f>IF(B379="","No Number",IF(ISNUMBER(VALUE(MID(B379,5,2))),IF(LEN(B379)=3,"Total",IF(OR(LEFT(B379,3)="340",LEFT(B379,3)="350",ISNUMBER(F379)),IF(SUM(D379:F379)=0,0,"Data"),"No Number")),"Head"))</f>
        <v>No Number</v>
      </c>
    </row>
    <row r="380">
      <c r="B380" t="str">
        <f>IF(OR(    'BS-8'!B28=0,   'BS-8'!B28=""),"",   'BS-8'!B28)</f>
        <v/>
      </c>
      <c r="C380" t="str">
        <f>IF(OR(    'BS-8'!B28=0,   'BS-8'!B28=""),"",   'BS-8'!C28)</f>
        <v/>
      </c>
      <c r="D380" t="str">
        <f>IF(OR(    'BS-8'!B28=0,   'BS-8'!B28=""),"",   'BS-8'!D28)</f>
        <v/>
      </c>
      <c r="E380" t="str">
        <f>IF(OR(    'BS-8'!B28=0,   'BS-8'!B28=""),"",   'BS-8'!E28)</f>
        <v/>
      </c>
      <c r="F380" t="str">
        <f>IF(OR(    'BS-8'!B28=0,   'BS-8'!B28=""),"",   'BS-8'!F28)</f>
        <v/>
      </c>
      <c r="G380" t="str">
        <f>IF(B380="","No Number",IF(ISNUMBER(VALUE(MID(B380,5,2))),IF(LEN(B380)=3,"Total",IF(OR(LEFT(B380,3)="340",LEFT(B380,3)="350",ISNUMBER(F380)),IF(SUM(D380:F380)=0,0,"Data"),"No Number")),"Head"))</f>
        <v>No Number</v>
      </c>
    </row>
    <row r="381">
      <c r="B381" t="str">
        <f>IF(OR(    'BS-8'!B29=0,   'BS-8'!B29=""),"",   'BS-8'!B29)</f>
        <v/>
      </c>
      <c r="C381" t="str">
        <f>IF(OR(    'BS-8'!B29=0,   'BS-8'!B29=""),"",   'BS-8'!C29)</f>
        <v/>
      </c>
      <c r="D381" t="str">
        <f>IF(OR(    'BS-8'!B29=0,   'BS-8'!B29=""),"",   'BS-8'!D29)</f>
        <v/>
      </c>
      <c r="E381" t="str">
        <f>IF(OR(    'BS-8'!B29=0,   'BS-8'!B29=""),"",   'BS-8'!E29)</f>
        <v/>
      </c>
      <c r="F381" t="str">
        <f>IF(OR(    'BS-8'!B29=0,   'BS-8'!B29=""),"",   'BS-8'!F29)</f>
        <v/>
      </c>
      <c r="G381" t="str">
        <f>IF(B381="","No Number",IF(ISNUMBER(VALUE(MID(B381,5,2))),IF(LEN(B381)=3,"Total",IF(OR(LEFT(B381,3)="340",LEFT(B381,3)="350",ISNUMBER(F381)),IF(SUM(D381:F381)=0,0,"Data"),"No Number")),"Head"))</f>
        <v>No Number</v>
      </c>
    </row>
    <row r="382">
      <c r="B382" t="str">
        <f>IF(OR(    'BS-8'!B30=0,   'BS-8'!B30=""),"",   'BS-8'!B30)</f>
        <v/>
      </c>
      <c r="C382" t="str">
        <f>IF(OR(    'BS-8'!B30=0,   'BS-8'!B30=""),"",   'BS-8'!C30)</f>
        <v/>
      </c>
      <c r="D382" t="str">
        <f>IF(OR(    'BS-8'!B30=0,   'BS-8'!B30=""),"",   'BS-8'!D30)</f>
        <v/>
      </c>
      <c r="E382" t="str">
        <f>IF(OR(    'BS-8'!B30=0,   'BS-8'!B30=""),"",   'BS-8'!E30)</f>
        <v/>
      </c>
      <c r="F382" t="str">
        <f>IF(OR(    'BS-8'!B30=0,   'BS-8'!B30=""),"",   'BS-8'!F30)</f>
        <v/>
      </c>
      <c r="G382" t="str">
        <f>IF(B382="","No Number",IF(ISNUMBER(VALUE(MID(B382,5,2))),IF(LEN(B382)=3,"Total",IF(OR(LEFT(B382,3)="340",LEFT(B382,3)="350",ISNUMBER(F382)),IF(SUM(D382:F382)=0,0,"Data"),"No Number")),"Head"))</f>
        <v>No Number</v>
      </c>
    </row>
    <row r="383">
      <c r="B383" t="str">
        <f>IF(OR(    'BS-8'!B31=0,   'BS-8'!B31=""),"",   'BS-8'!B31)</f>
        <v/>
      </c>
      <c r="C383" t="str">
        <f>IF(OR(    'BS-8'!B31=0,   'BS-8'!B31=""),"",   'BS-8'!C31)</f>
        <v/>
      </c>
      <c r="D383" t="str">
        <f>IF(OR(    'BS-8'!B31=0,   'BS-8'!B31=""),"",   'BS-8'!D31)</f>
        <v/>
      </c>
      <c r="E383" t="str">
        <f>IF(OR(    'BS-8'!B31=0,   'BS-8'!B31=""),"",   'BS-8'!E31)</f>
        <v/>
      </c>
      <c r="F383" t="str">
        <f>IF(OR(    'BS-8'!B31=0,   'BS-8'!B31=""),"",   'BS-8'!F31)</f>
        <v/>
      </c>
      <c r="G383" t="str">
        <f>IF(B383="","No Number",IF(ISNUMBER(VALUE(MID(B383,5,2))),IF(LEN(B383)=3,"Total",IF(OR(LEFT(B383,3)="340",LEFT(B383,3)="350",ISNUMBER(F383)),IF(SUM(D383:F383)=0,0,"Data"),"No Number")),"Head"))</f>
        <v>No Number</v>
      </c>
    </row>
    <row r="384">
      <c r="B384" t="str">
        <f>IF(OR(    'BS-8'!B32=0,   'BS-8'!B32=""),"",   'BS-8'!B32)</f>
        <v/>
      </c>
      <c r="C384" t="str">
        <f>IF(OR(    'BS-8'!B32=0,   'BS-8'!B32=""),"",   'BS-8'!C32)</f>
        <v/>
      </c>
      <c r="D384" t="str">
        <f>IF(OR(    'BS-8'!B32=0,   'BS-8'!B32=""),"",   'BS-8'!D32)</f>
        <v/>
      </c>
      <c r="E384" t="str">
        <f>IF(OR(    'BS-8'!B32=0,   'BS-8'!B32=""),"",   'BS-8'!E32)</f>
        <v/>
      </c>
      <c r="F384" t="str">
        <f>IF(OR(    'BS-8'!B32=0,   'BS-8'!B32=""),"",   'BS-8'!F32)</f>
        <v/>
      </c>
      <c r="G384" t="str">
        <f>IF(B384="","No Number",IF(ISNUMBER(VALUE(MID(B384,5,2))),IF(LEN(B384)=3,"Total",IF(OR(LEFT(B384,3)="340",LEFT(B384,3)="350",ISNUMBER(F384)),IF(SUM(D384:F384)=0,0,"Data"),"No Number")),"Head"))</f>
        <v>No Number</v>
      </c>
    </row>
    <row r="385">
      <c r="B385" t="str">
        <f>IF(OR(    'BS-8'!B33=0,   'BS-8'!B33=""),"",   'BS-8'!B33)</f>
        <v/>
      </c>
      <c r="C385" t="str">
        <f>IF(OR(    'BS-8'!B33=0,   'BS-8'!B33=""),"",   'BS-8'!C33)</f>
        <v/>
      </c>
      <c r="D385" t="str">
        <f>IF(OR(    'BS-8'!B33=0,   'BS-8'!B33=""),"",   'BS-8'!D33)</f>
        <v/>
      </c>
      <c r="E385" t="str">
        <f>IF(OR(    'BS-8'!B33=0,   'BS-8'!B33=""),"",   'BS-8'!E33)</f>
        <v/>
      </c>
      <c r="F385" t="str">
        <f>IF(OR(    'BS-8'!B33=0,   'BS-8'!B33=""),"",   'BS-8'!F33)</f>
        <v/>
      </c>
      <c r="G385" t="str">
        <f>IF(B385="","No Number",IF(ISNUMBER(VALUE(MID(B385,5,2))),IF(LEN(B385)=3,"Total",IF(OR(LEFT(B385,3)="340",LEFT(B385,3)="350",ISNUMBER(F385)),IF(SUM(D385:F385)=0,0,"Data"),"No Number")),"Head"))</f>
        <v>No Number</v>
      </c>
    </row>
    <row r="386">
      <c r="B386" t="str">
        <f>IF(OR(    'BS-8'!B34=0,   'BS-8'!B34=""),"",   'BS-8'!B34)</f>
        <v/>
      </c>
      <c r="C386" t="str">
        <f>IF(OR(    'BS-8'!B34=0,   'BS-8'!B34=""),"",   'BS-8'!C34)</f>
        <v/>
      </c>
      <c r="D386" t="str">
        <f>IF(OR(    'BS-8'!B34=0,   'BS-8'!B34=""),"",   'BS-8'!D34)</f>
        <v/>
      </c>
      <c r="E386" t="str">
        <f>IF(OR(    'BS-8'!B34=0,   'BS-8'!B34=""),"",   'BS-8'!E34)</f>
        <v/>
      </c>
      <c r="F386" t="str">
        <f>IF(OR(    'BS-8'!B34=0,   'BS-8'!B34=""),"",   'BS-8'!F34)</f>
        <v/>
      </c>
      <c r="G386" t="str">
        <f>IF(B386="","No Number",IF(ISNUMBER(VALUE(MID(B386,5,2))),IF(LEN(B386)=3,"Total",IF(OR(LEFT(B386,3)="340",LEFT(B386,3)="350",ISNUMBER(F386)),IF(SUM(D386:F386)=0,0,"Data"),"No Number")),"Head"))</f>
        <v>No Number</v>
      </c>
    </row>
    <row r="387">
      <c r="B387" t="str">
        <f>IF(OR(    'BS-8'!B35=0,   'BS-8'!B35=""),"",   'BS-8'!B35)</f>
        <v/>
      </c>
      <c r="C387" t="str">
        <f>IF(OR(    'BS-8'!B35=0,   'BS-8'!B35=""),"",   'BS-8'!C35)</f>
        <v/>
      </c>
      <c r="D387" t="str">
        <f>IF(OR(    'BS-8'!B35=0,   'BS-8'!B35=""),"",   'BS-8'!D35)</f>
        <v/>
      </c>
      <c r="E387" t="str">
        <f>IF(OR(    'BS-8'!B35=0,   'BS-8'!B35=""),"",   'BS-8'!E35)</f>
        <v/>
      </c>
      <c r="F387" t="str">
        <f>IF(OR(    'BS-8'!B35=0,   'BS-8'!B35=""),"",   'BS-8'!F35)</f>
        <v/>
      </c>
      <c r="G387" t="str">
        <f>IF(B387="","No Number",IF(ISNUMBER(VALUE(MID(B387,5,2))),IF(LEN(B387)=3,"Total",IF(OR(LEFT(B387,3)="340",LEFT(B387,3)="350",ISNUMBER(F387)),IF(SUM(D387:F387)=0,0,"Data"),"No Number")),"Head"))</f>
        <v>No Number</v>
      </c>
    </row>
    <row r="388">
      <c r="B388" t="str">
        <f>IF(OR(    'BS-8'!B36=0,   'BS-8'!B36=""),"",   'BS-8'!B36)</f>
        <v/>
      </c>
      <c r="C388" t="str">
        <f>IF(OR(    'BS-8'!B36=0,   'BS-8'!B36=""),"",   'BS-8'!C36)</f>
        <v/>
      </c>
      <c r="D388" t="str">
        <f>IF(OR(    'BS-8'!B36=0,   'BS-8'!B36=""),"",   'BS-8'!D36)</f>
        <v/>
      </c>
      <c r="E388" t="str">
        <f>IF(OR(    'BS-8'!B36=0,   'BS-8'!B36=""),"",   'BS-8'!E36)</f>
        <v/>
      </c>
      <c r="F388" t="str">
        <f>IF(OR(    'BS-8'!B36=0,   'BS-8'!B36=""),"",   'BS-8'!F36)</f>
        <v/>
      </c>
      <c r="G388" t="str">
        <f>IF(B388="","No Number",IF(ISNUMBER(VALUE(MID(B388,5,2))),IF(LEN(B388)=3,"Total",IF(OR(LEFT(B388,3)="340",LEFT(B388,3)="350",ISNUMBER(F388)),IF(SUM(D388:F388)=0,0,"Data"),"No Number")),"Head"))</f>
        <v>No Number</v>
      </c>
    </row>
    <row r="389">
      <c r="B389" t="str">
        <f>IF(OR(    'BS-8'!B37=0,   'BS-8'!B37=""),"",   'BS-8'!B37)</f>
        <v/>
      </c>
      <c r="C389" t="str">
        <f>IF(OR(    'BS-8'!B37=0,   'BS-8'!B37=""),"",   'BS-8'!C37)</f>
        <v/>
      </c>
      <c r="D389" t="str">
        <f>IF(OR(    'BS-8'!B37=0,   'BS-8'!B37=""),"",   'BS-8'!D37)</f>
        <v/>
      </c>
      <c r="E389" t="str">
        <f>IF(OR(    'BS-8'!B37=0,   'BS-8'!B37=""),"",   'BS-8'!E37)</f>
        <v/>
      </c>
      <c r="F389" t="str">
        <f>IF(OR(    'BS-8'!B37=0,   'BS-8'!B37=""),"",   'BS-8'!F37)</f>
        <v/>
      </c>
      <c r="G389" t="str">
        <f>IF(B389="","No Number",IF(ISNUMBER(VALUE(MID(B389,5,2))),IF(LEN(B389)=3,"Total",IF(OR(LEFT(B389,3)="340",LEFT(B389,3)="350",ISNUMBER(F389)),IF(SUM(D389:F389)=0,0,"Data"),"No Number")),"Head"))</f>
        <v>No Number</v>
      </c>
    </row>
    <row r="390">
      <c r="B390" t="str">
        <f>IF(OR(    'BS-8'!B38=0,   'BS-8'!B38=""),"",   'BS-8'!B38)</f>
        <v/>
      </c>
      <c r="C390" t="str">
        <f>IF(OR(    'BS-8'!B38=0,   'BS-8'!B38=""),"",   'BS-8'!C38)</f>
        <v/>
      </c>
      <c r="D390" t="str">
        <f>IF(OR(    'BS-8'!B38=0,   'BS-8'!B38=""),"",   'BS-8'!D38)</f>
        <v/>
      </c>
      <c r="E390" t="str">
        <f>IF(OR(    'BS-8'!B38=0,   'BS-8'!B38=""),"",   'BS-8'!E38)</f>
        <v/>
      </c>
      <c r="F390" t="str">
        <f>IF(OR(    'BS-8'!B38=0,   'BS-8'!B38=""),"",   'BS-8'!F38)</f>
        <v/>
      </c>
      <c r="G390" t="str">
        <f>IF(B390="","No Number",IF(ISNUMBER(VALUE(MID(B390,5,2))),IF(LEN(B390)=3,"Total",IF(OR(LEFT(B390,3)="340",LEFT(B390,3)="350",ISNUMBER(F390)),IF(SUM(D390:F390)=0,0,"Data"),"No Number")),"Head"))</f>
        <v>No Number</v>
      </c>
    </row>
    <row r="391">
      <c r="B391" t="str">
        <f>IF(OR(    'BS-8'!B39=0,   'BS-8'!B39=""),"",   'BS-8'!B39)</f>
        <v/>
      </c>
      <c r="C391" t="str">
        <f>IF(OR(    'BS-8'!B39=0,   'BS-8'!B39=""),"",   'BS-8'!C39)</f>
        <v/>
      </c>
      <c r="D391" t="str">
        <f>IF(OR(    'BS-8'!B39=0,   'BS-8'!B39=""),"",   'BS-8'!D39)</f>
        <v/>
      </c>
      <c r="E391" t="str">
        <f>IF(OR(    'BS-8'!B39=0,   'BS-8'!B39=""),"",   'BS-8'!E39)</f>
        <v/>
      </c>
      <c r="F391" t="str">
        <f>IF(OR(    'BS-8'!B39=0,   'BS-8'!B39=""),"",   'BS-8'!F39)</f>
        <v/>
      </c>
      <c r="G391" t="str">
        <f>IF(B391="","No Number",IF(ISNUMBER(VALUE(MID(B391,5,2))),IF(LEN(B391)=3,"Total",IF(OR(LEFT(B391,3)="340",LEFT(B391,3)="350",ISNUMBER(F391)),IF(SUM(D391:F391)=0,0,"Data"),"No Number")),"Head"))</f>
        <v>No Number</v>
      </c>
    </row>
    <row r="392">
      <c r="B392" t="str">
        <f>IF(OR(    'BS-8'!B40=0,   'BS-8'!B40=""),"",   'BS-8'!B40)</f>
        <v/>
      </c>
      <c r="C392" t="str">
        <f>IF(OR(    'BS-8'!B40=0,   'BS-8'!B40=""),"",   'BS-8'!C40)</f>
        <v/>
      </c>
      <c r="D392" t="str">
        <f>IF(OR(    'BS-8'!B40=0,   'BS-8'!B40=""),"",   'BS-8'!D40)</f>
        <v/>
      </c>
      <c r="E392" t="str">
        <f>IF(OR(    'BS-8'!B40=0,   'BS-8'!B40=""),"",   'BS-8'!E40)</f>
        <v/>
      </c>
      <c r="F392" t="str">
        <f>IF(OR(    'BS-8'!B40=0,   'BS-8'!B40=""),"",   'BS-8'!F40)</f>
        <v/>
      </c>
      <c r="G392" t="str">
        <f>IF(B392="","No Number",IF(ISNUMBER(VALUE(MID(B392,5,2))),IF(LEN(B392)=3,"Total",IF(OR(LEFT(B392,3)="340",LEFT(B392,3)="350",ISNUMBER(F392)),IF(SUM(D392:F392)=0,0,"Data"),"No Number")),"Head"))</f>
        <v>No Number</v>
      </c>
    </row>
    <row r="393">
      <c r="B393" t="str">
        <f>IF(OR(    'BS-8'!B41=0,   'BS-8'!B41=""),"",   'BS-8'!B41)</f>
        <v/>
      </c>
      <c r="C393" t="str">
        <f>IF(OR(    'BS-8'!B41=0,   'BS-8'!B41=""),"",   'BS-8'!C41)</f>
        <v/>
      </c>
      <c r="D393" t="str">
        <f>IF(OR(    'BS-8'!B41=0,   'BS-8'!B41=""),"",   'BS-8'!D41)</f>
        <v/>
      </c>
      <c r="E393" t="str">
        <f>IF(OR(    'BS-8'!B41=0,   'BS-8'!B41=""),"",   'BS-8'!E41)</f>
        <v/>
      </c>
      <c r="F393" t="str">
        <f>IF(OR(    'BS-8'!B41=0,   'BS-8'!B41=""),"",   'BS-8'!F41)</f>
        <v/>
      </c>
      <c r="G393" t="str">
        <f>IF(B393="","No Number",IF(ISNUMBER(VALUE(MID(B393,5,2))),IF(LEN(B393)=3,"Total",IF(OR(LEFT(B393,3)="340",LEFT(B393,3)="350",ISNUMBER(F393)),IF(SUM(D393:F393)=0,0,"Data"),"No Number")),"Head"))</f>
        <v>No Number</v>
      </c>
    </row>
    <row r="394">
      <c r="B394" t="str">
        <f>IF(OR(    'BS-8'!B42=0,   'BS-8'!B42=""),"",   'BS-8'!B42)</f>
        <v/>
      </c>
      <c r="C394" t="str">
        <f>IF(OR(    'BS-8'!B42=0,   'BS-8'!B42=""),"",   'BS-8'!C42)</f>
        <v/>
      </c>
      <c r="D394" t="str">
        <f>IF(OR(    'BS-8'!B42=0,   'BS-8'!B42=""),"",   'BS-8'!D42)</f>
        <v/>
      </c>
      <c r="E394" t="str">
        <f>IF(OR(    'BS-8'!B42=0,   'BS-8'!B42=""),"",   'BS-8'!E42)</f>
        <v/>
      </c>
      <c r="F394" t="str">
        <f>IF(OR(    'BS-8'!B42=0,   'BS-8'!B42=""),"",   'BS-8'!F42)</f>
        <v/>
      </c>
      <c r="G394" t="str">
        <f>IF(B394="","No Number",IF(ISNUMBER(VALUE(MID(B394,5,2))),IF(LEN(B394)=3,"Total",IF(OR(LEFT(B394,3)="340",LEFT(B394,3)="350",ISNUMBER(F394)),IF(SUM(D394:F394)=0,0,"Data"),"No Number")),"Head"))</f>
        <v>No Number</v>
      </c>
    </row>
    <row r="395">
      <c r="B395" t="str">
        <f>IF(OR(    'BS-8'!B43=0,   'BS-8'!B43=""),"",   'BS-8'!B43)</f>
        <v/>
      </c>
      <c r="C395" t="str">
        <f>IF(OR(    'BS-8'!B43=0,   'BS-8'!B43=""),"",   'BS-8'!C43)</f>
        <v/>
      </c>
      <c r="D395" t="str">
        <f>IF(OR(    'BS-8'!B43=0,   'BS-8'!B43=""),"",   'BS-8'!D43)</f>
        <v/>
      </c>
      <c r="E395" t="str">
        <f>IF(OR(    'BS-8'!B43=0,   'BS-8'!B43=""),"",   'BS-8'!E43)</f>
        <v/>
      </c>
      <c r="F395" t="str">
        <f>IF(OR(    'BS-8'!B43=0,   'BS-8'!B43=""),"",   'BS-8'!F43)</f>
        <v/>
      </c>
      <c r="G395" t="str">
        <f>IF(B395="","No Number",IF(ISNUMBER(VALUE(MID(B395,5,2))),IF(LEN(B395)=3,"Total",IF(OR(LEFT(B395,3)="340",LEFT(B395,3)="350",ISNUMBER(F395)),IF(SUM(D395:F395)=0,0,"Data"),"No Number")),"Head"))</f>
        <v>No Number</v>
      </c>
    </row>
    <row r="396">
      <c r="B396" t="str">
        <f>IF(OR(    'BS-8'!B44=0,   'BS-8'!B44=""),"",   'BS-8'!B44)</f>
        <v/>
      </c>
      <c r="C396" t="str">
        <f>IF(OR(    'BS-8'!B44=0,   'BS-8'!B44=""),"",   'BS-8'!C44)</f>
        <v/>
      </c>
      <c r="D396" t="str">
        <f>IF(OR(    'BS-8'!B44=0,   'BS-8'!B44=""),"",   'BS-8'!D44)</f>
        <v/>
      </c>
      <c r="E396" t="str">
        <f>IF(OR(    'BS-8'!B44=0,   'BS-8'!B44=""),"",   'BS-8'!E44)</f>
        <v/>
      </c>
      <c r="F396" t="str">
        <f>IF(OR(    'BS-8'!B44=0,   'BS-8'!B44=""),"",   'BS-8'!F44)</f>
        <v/>
      </c>
      <c r="G396" t="str">
        <f>IF(B396="","No Number",IF(ISNUMBER(VALUE(MID(B396,5,2))),IF(LEN(B396)=3,"Total",IF(OR(LEFT(B396,3)="340",LEFT(B396,3)="350",ISNUMBER(F396)),IF(SUM(D396:F396)=0,0,"Data"),"No Number")),"Head"))</f>
        <v>No Number</v>
      </c>
    </row>
    <row r="397">
      <c r="B397" t="str">
        <f>IF(OR(    'BS-8'!B45=0,   'BS-8'!B45=""),"",   'BS-8'!B45)</f>
        <v/>
      </c>
      <c r="C397" t="str">
        <f>IF(OR(    'BS-8'!B45=0,   'BS-8'!B45=""),"",   'BS-8'!C45)</f>
        <v/>
      </c>
      <c r="D397" t="str">
        <f>IF(OR(    'BS-8'!B45=0,   'BS-8'!B45=""),"",   'BS-8'!D45)</f>
        <v/>
      </c>
      <c r="E397" t="str">
        <f>IF(OR(    'BS-8'!B45=0,   'BS-8'!B45=""),"",   'BS-8'!E45)</f>
        <v/>
      </c>
      <c r="F397" t="str">
        <f>IF(OR(    'BS-8'!B45=0,   'BS-8'!B45=""),"",   'BS-8'!F45)</f>
        <v/>
      </c>
      <c r="G397" t="str">
        <f>IF(B397="","No Number",IF(ISNUMBER(VALUE(MID(B397,5,2))),IF(LEN(B397)=3,"Total",IF(OR(LEFT(B397,3)="340",LEFT(B397,3)="350",ISNUMBER(F397)),IF(SUM(D397:F397)=0,0,"Data"),"No Number")),"Head"))</f>
        <v>No Number</v>
      </c>
    </row>
    <row r="398">
      <c r="B398" t="str">
        <f>IF(OR(    'BS-8'!B46=0,   'BS-8'!B46=""),"",   'BS-8'!B46)</f>
        <v/>
      </c>
      <c r="C398" t="str">
        <f>IF(OR(    'BS-8'!B46=0,   'BS-8'!B46=""),"",   'BS-8'!C46)</f>
        <v/>
      </c>
      <c r="D398" t="str">
        <f>IF(OR(    'BS-8'!B46=0,   'BS-8'!B46=""),"",   'BS-8'!D46)</f>
        <v/>
      </c>
      <c r="E398" t="str">
        <f>IF(OR(    'BS-8'!B46=0,   'BS-8'!B46=""),"",   'BS-8'!E46)</f>
        <v/>
      </c>
      <c r="F398" t="str">
        <f>IF(OR(    'BS-8'!B46=0,   'BS-8'!B46=""),"",   'BS-8'!F46)</f>
        <v/>
      </c>
      <c r="G398" t="str">
        <f>IF(B398="","No Number",IF(ISNUMBER(VALUE(MID(B398,5,2))),IF(LEN(B398)=3,"Total",IF(OR(LEFT(B398,3)="340",LEFT(B398,3)="350",ISNUMBER(F398)),IF(SUM(D398:F398)=0,0,"Data"),"No Number")),"Head"))</f>
        <v>No Number</v>
      </c>
    </row>
    <row r="399">
      <c r="B399" t="str">
        <f>IF(OR(    'BS-8'!B47=0,   'BS-8'!B47=""),"",   'BS-8'!B47)</f>
        <v/>
      </c>
      <c r="C399" t="str">
        <f>IF(OR(    'BS-8'!B47=0,   'BS-8'!B47=""),"",   'BS-8'!C47)</f>
        <v/>
      </c>
      <c r="D399" t="str">
        <f>IF(OR(    'BS-8'!B47=0,   'BS-8'!B47=""),"",   'BS-8'!D47)</f>
        <v/>
      </c>
      <c r="E399" t="str">
        <f>IF(OR(    'BS-8'!B47=0,   'BS-8'!B47=""),"",   'BS-8'!E47)</f>
        <v/>
      </c>
      <c r="F399" t="str">
        <f>IF(OR(    'BS-8'!B47=0,   'BS-8'!B47=""),"",   'BS-8'!F47)</f>
        <v/>
      </c>
      <c r="G399" t="str">
        <f>IF(B399="","No Number",IF(ISNUMBER(VALUE(MID(B399,5,2))),IF(LEN(B399)=3,"Total",IF(OR(LEFT(B399,3)="340",LEFT(B399,3)="350",ISNUMBER(F399)),IF(SUM(D399:F399)=0,0,"Data"),"No Number")),"Head"))</f>
        <v>No Number</v>
      </c>
    </row>
    <row r="400">
      <c r="B400" t="str">
        <f>IF(OR(    'BS-8'!B48=0,   'BS-8'!B48=""),"",   'BS-8'!B48)</f>
        <v/>
      </c>
      <c r="C400" t="str">
        <f>IF(OR(    'BS-8'!B48=0,   'BS-8'!B48=""),"",   'BS-8'!C48)</f>
        <v/>
      </c>
      <c r="D400" t="str">
        <f>IF(OR(    'BS-8'!B48=0,   'BS-8'!B48=""),"",   'BS-8'!D48)</f>
        <v/>
      </c>
      <c r="E400" t="str">
        <f>IF(OR(    'BS-8'!B48=0,   'BS-8'!B48=""),"",   'BS-8'!E48)</f>
        <v/>
      </c>
      <c r="F400" t="str">
        <f>IF(OR(    'BS-8'!B48=0,   'BS-8'!B48=""),"",   'BS-8'!F48)</f>
        <v/>
      </c>
      <c r="G400" t="str">
        <f>IF(B400="","No Number",IF(ISNUMBER(VALUE(MID(B400,5,2))),IF(LEN(B400)=3,"Total",IF(OR(LEFT(B400,3)="340",LEFT(B400,3)="350",ISNUMBER(F400)),IF(SUM(D400:F400)=0,0,"Data"),"No Number")),"Head"))</f>
        <v>No Number</v>
      </c>
    </row>
    <row r="401">
      <c r="B401" t="str">
        <f>IF(OR(    'BS-8'!B49=0,   'BS-8'!B49=""),"",   'BS-8'!B49)</f>
        <v/>
      </c>
      <c r="C401" t="str">
        <f>IF(OR(    'BS-8'!B49=0,   'BS-8'!B49=""),"",   'BS-8'!C49)</f>
        <v/>
      </c>
      <c r="D401" t="str">
        <f>IF(OR(    'BS-8'!B49=0,   'BS-8'!B49=""),"",   'BS-8'!D49)</f>
        <v/>
      </c>
      <c r="E401" t="str">
        <f>IF(OR(    'BS-8'!B49=0,   'BS-8'!B49=""),"",   'BS-8'!E49)</f>
        <v/>
      </c>
      <c r="F401" t="str">
        <f>IF(OR(    'BS-8'!B49=0,   'BS-8'!B49=""),"",   'BS-8'!F49)</f>
        <v/>
      </c>
      <c r="G401" t="str">
        <f>IF(B401="","No Number",IF(ISNUMBER(VALUE(MID(B401,5,2))),IF(LEN(B401)=3,"Total",IF(OR(LEFT(B401,3)="340",LEFT(B401,3)="350",ISNUMBER(F401)),IF(SUM(D401:F401)=0,0,"Data"),"No Number")),"Head"))</f>
        <v>No Number</v>
      </c>
    </row>
    <row r="402">
      <c r="B402" t="str">
        <f>IF(OR(    'BS-8'!B50=0,   'BS-8'!B50=""),"",   'BS-8'!B50)</f>
        <v/>
      </c>
      <c r="C402" t="str">
        <f>IF(OR(    'BS-8'!B50=0,   'BS-8'!B50=""),"",   'BS-8'!C50)</f>
        <v/>
      </c>
      <c r="D402" t="str">
        <f>IF(OR(    'BS-8'!B50=0,   'BS-8'!B50=""),"",   'BS-8'!D50)</f>
        <v/>
      </c>
      <c r="E402" t="str">
        <f>IF(OR(    'BS-8'!B50=0,   'BS-8'!B50=""),"",   'BS-8'!E50)</f>
        <v/>
      </c>
      <c r="F402" t="str">
        <f>IF(OR(    'BS-8'!B50=0,   'BS-8'!B50=""),"",   'BS-8'!F50)</f>
        <v/>
      </c>
      <c r="G402" t="str">
        <f>IF(B402="","No Number",IF(ISNUMBER(VALUE(MID(B402,5,2))),IF(LEN(B402)=3,"Total",IF(OR(LEFT(B402,3)="340",LEFT(B402,3)="350",ISNUMBER(F402)),IF(SUM(D402:F402)=0,0,"Data"),"No Number")),"Head"))</f>
        <v>No Number</v>
      </c>
    </row>
    <row r="403">
      <c r="B403" t="str">
        <f>IF(OR(    'BS-8'!B51=0,   'BS-8'!B51=""),"",   'BS-8'!B51)</f>
        <v/>
      </c>
      <c r="C403" t="str">
        <f>IF(OR(    'BS-8'!B51=0,   'BS-8'!B51=""),"",   'BS-8'!C51)</f>
        <v/>
      </c>
      <c r="D403" t="str">
        <f>IF(OR(    'BS-8'!B51=0,   'BS-8'!B51=""),"",   'BS-8'!D51)</f>
        <v/>
      </c>
      <c r="E403" t="str">
        <f>IF(OR(    'BS-8'!B51=0,   'BS-8'!B51=""),"",   'BS-8'!E51)</f>
        <v/>
      </c>
      <c r="F403" t="str">
        <f>IF(OR(    'BS-8'!B51=0,   'BS-8'!B51=""),"",   'BS-8'!F51)</f>
        <v/>
      </c>
      <c r="G403" t="str">
        <f>IF(B403="","No Number",IF(ISNUMBER(VALUE(MID(B403,5,2))),IF(LEN(B403)=3,"Total",IF(OR(LEFT(B403,3)="340",LEFT(B403,3)="350",ISNUMBER(F403)),IF(SUM(D403:F403)=0,0,"Data"),"No Number")),"Head"))</f>
        <v>No Number</v>
      </c>
    </row>
    <row r="404">
      <c r="B404" t="str">
        <f>IF(OR(    'BS-8'!B52=0,   'BS-8'!B52=""),"",   'BS-8'!B52)</f>
        <v/>
      </c>
      <c r="C404" t="str">
        <f>IF(OR(    'BS-8'!B52=0,   'BS-8'!B52=""),"",   'BS-8'!C52)</f>
        <v/>
      </c>
      <c r="D404" t="str">
        <f>IF(OR(    'BS-8'!B52=0,   'BS-8'!B52=""),"",   'BS-8'!D52)</f>
        <v/>
      </c>
      <c r="E404" t="str">
        <f>IF(OR(    'BS-8'!B52=0,   'BS-8'!B52=""),"",   'BS-8'!E52)</f>
        <v/>
      </c>
      <c r="F404" t="str">
        <f>IF(OR(    'BS-8'!B52=0,   'BS-8'!B52=""),"",   'BS-8'!F52)</f>
        <v/>
      </c>
      <c r="G404" t="str">
        <f>IF(B404="","No Number",IF(ISNUMBER(VALUE(MID(B404,5,2))),IF(LEN(B404)=3,"Total",IF(OR(LEFT(B404,3)="340",LEFT(B404,3)="350",ISNUMBER(F404)),IF(SUM(D404:F404)=0,0,"Data"),"No Number")),"Head"))</f>
        <v>No Number</v>
      </c>
    </row>
    <row r="405">
      <c r="B405" t="str">
        <f>IF(OR(    'BS-8'!B53=0,   'BS-8'!B53=""),"",   'BS-8'!B53)</f>
        <v/>
      </c>
      <c r="C405" t="str">
        <f>IF(OR(    'BS-8'!B53=0,   'BS-8'!B53=""),"",   'BS-8'!C53)</f>
        <v/>
      </c>
      <c r="D405" t="str">
        <f>IF(OR(    'BS-8'!B53=0,   'BS-8'!B53=""),"",   'BS-8'!D53)</f>
        <v/>
      </c>
      <c r="E405" t="str">
        <f>IF(OR(    'BS-8'!B53=0,   'BS-8'!B53=""),"",   'BS-8'!E53)</f>
        <v/>
      </c>
      <c r="F405" t="str">
        <f>IF(OR(    'BS-8'!B53=0,   'BS-8'!B53=""),"",   'BS-8'!F53)</f>
        <v/>
      </c>
      <c r="G405" t="str">
        <f>IF(B405="","No Number",IF(ISNUMBER(VALUE(MID(B405,5,2))),IF(LEN(B405)=3,"Total",IF(OR(LEFT(B405,3)="340",LEFT(B405,3)="350",ISNUMBER(F405)),IF(SUM(D405:F405)=0,0,"Data"),"No Number")),"Head"))</f>
        <v>No Number</v>
      </c>
    </row>
    <row r="406">
      <c r="B406" t="str">
        <f>IF(OR(    'BS-8'!B54=0,   'BS-8'!B54=""),"",   'BS-8'!B54)</f>
        <v/>
      </c>
      <c r="C406" t="str">
        <f>IF(OR(    'BS-8'!B54=0,   'BS-8'!B54=""),"",   'BS-8'!C54)</f>
        <v/>
      </c>
      <c r="D406" t="str">
        <f>IF(OR(    'BS-8'!B54=0,   'BS-8'!B54=""),"",   'BS-8'!D54)</f>
        <v/>
      </c>
      <c r="E406" t="str">
        <f>IF(OR(    'BS-8'!B54=0,   'BS-8'!B54=""),"",   'BS-8'!E54)</f>
        <v/>
      </c>
      <c r="F406" t="str">
        <f>IF(OR(    'BS-8'!B54=0,   'BS-8'!B54=""),"",   'BS-8'!F54)</f>
        <v/>
      </c>
      <c r="G406" t="str">
        <f>IF(B406="","No Number",IF(ISNUMBER(VALUE(MID(B406,5,2))),IF(LEN(B406)=3,"Total",IF(OR(LEFT(B406,3)="340",LEFT(B406,3)="350",ISNUMBER(F406)),IF(SUM(D406:F406)=0,0,"Data"),"No Number")),"Head"))</f>
        <v>No Number</v>
      </c>
    </row>
    <row r="407">
      <c r="B407" t="str">
        <f>IF(OR(    'BS-8'!B55=0,   'BS-8'!B55=""),"",   'BS-8'!B55)</f>
        <v/>
      </c>
      <c r="C407" t="str">
        <f>IF(OR(    'BS-8'!B55=0,   'BS-8'!B55=""),"",   'BS-8'!C55)</f>
        <v/>
      </c>
      <c r="D407" t="str">
        <f>IF(OR(    'BS-8'!B55=0,   'BS-8'!B55=""),"",   'BS-8'!D55)</f>
        <v/>
      </c>
      <c r="E407" t="str">
        <f>IF(OR(    'BS-8'!B55=0,   'BS-8'!B55=""),"",   'BS-8'!E55)</f>
        <v/>
      </c>
      <c r="F407" t="str">
        <f>IF(OR(    'BS-8'!B55=0,   'BS-8'!B55=""),"",   'BS-8'!F55)</f>
        <v/>
      </c>
      <c r="G407" t="str">
        <f>IF(B407="","No Number",IF(ISNUMBER(VALUE(MID(B407,5,2))),IF(LEN(B407)=3,"Total",IF(OR(LEFT(B407,3)="340",LEFT(B407,3)="350",ISNUMBER(F407)),IF(SUM(D407:F407)=0,0,"Data"),"No Number")),"Head"))</f>
        <v>No Number</v>
      </c>
    </row>
    <row r="408">
      <c r="B408" t="str">
        <f>IF(OR(    'BS-8'!B56=0,   'BS-8'!B56=""),"",   'BS-8'!B56)</f>
        <v/>
      </c>
      <c r="C408" t="str">
        <f>IF(OR(    'BS-8'!B56=0,   'BS-8'!B56=""),"",   'BS-8'!C56)</f>
        <v/>
      </c>
      <c r="D408" t="str">
        <f>IF(OR(    'BS-8'!B56=0,   'BS-8'!B56=""),"",   'BS-8'!D56)</f>
        <v/>
      </c>
      <c r="E408" t="str">
        <f>IF(OR(    'BS-8'!B56=0,   'BS-8'!B56=""),"",   'BS-8'!E56)</f>
        <v/>
      </c>
      <c r="F408" t="str">
        <f>IF(OR(    'BS-8'!B56=0,   'BS-8'!B56=""),"",   'BS-8'!F56)</f>
        <v/>
      </c>
      <c r="G408" t="str">
        <f>IF(B408="","No Number",IF(ISNUMBER(VALUE(MID(B408,5,2))),IF(LEN(B408)=3,"Total",IF(OR(LEFT(B408,3)="340",LEFT(B408,3)="350",ISNUMBER(F408)),IF(SUM(D408:F408)=0,0,"Data"),"No Number")),"Head"))</f>
        <v>No Number</v>
      </c>
    </row>
    <row r="409">
      <c r="B409" t="str">
        <f>IF(OR(    'BS-8'!B57=0,   'BS-8'!B57=""),"",   'BS-8'!B57)</f>
        <v/>
      </c>
      <c r="C409" t="str">
        <f>IF(OR(    'BS-8'!B57=0,   'BS-8'!B57=""),"",   'BS-8'!C57)</f>
        <v/>
      </c>
      <c r="D409" t="str">
        <f>IF(OR(    'BS-8'!B57=0,   'BS-8'!B57=""),"",   'BS-8'!D57)</f>
        <v/>
      </c>
      <c r="E409" t="str">
        <f>IF(OR(    'BS-8'!B57=0,   'BS-8'!B57=""),"",   'BS-8'!E57)</f>
        <v/>
      </c>
      <c r="F409" t="str">
        <f>IF(OR(    'BS-8'!B57=0,   'BS-8'!B57=""),"",   'BS-8'!F57)</f>
        <v/>
      </c>
      <c r="G409" t="str">
        <f>IF(B409="","No Number",IF(ISNUMBER(VALUE(MID(B409,5,2))),IF(LEN(B409)=3,"Total",IF(OR(LEFT(B409,3)="340",LEFT(B409,3)="350",ISNUMBER(F409)),IF(SUM(D409:F409)=0,0,"Data"),"No Number")),"Head"))</f>
        <v>No Number</v>
      </c>
    </row>
    <row r="410">
      <c r="B410">
        <f>IF(OR(    'BS-8'!B58=0,   'BS-8'!B58=""),"",   'BS-8'!B58)</f>
        <v>210</v>
      </c>
      <c r="C410" t="str">
        <f>IF(OR(    'BS-8'!B58=0,   'BS-8'!B58=""),"",   'BS-8'!C58)</f>
        <v>Total-Establishment Expenses-ജീവനക്കാര്യത്തി ലേക്കുള്ളചെലവുകള്‍ -ആകെ</v>
      </c>
      <c r="D410">
        <f>SUBTOTAL(9,D360:D409)</f>
        <v>13848283</v>
      </c>
      <c r="E410">
        <f>SUBTOTAL(9,E360:E409)</f>
        <v>18885000</v>
      </c>
      <c r="F410">
        <f>SUBTOTAL(9,F360:F409)</f>
        <v>25540000</v>
      </c>
      <c r="G410" t="str">
        <f>IF(B410="","No Number",IF(ISNUMBER(VALUE(MID(B410,5,2))),IF(LEN(B410)=3,"Total",IF(OR(LEFT(B410,3)="340",LEFT(B410,3)="350",ISNUMBER(F410)),IF(SUM(D410:F410)=0,0,"Data"),"No Number")),"Head"))</f>
        <v>Head</v>
      </c>
    </row>
    <row r="411" xml:space="preserve">
      <c r="B411" t="str">
        <v>BS-8 PARTICULARS</v>
      </c>
      <c r="D411" t="str">
        <f>D32</f>
        <v>Actuals for the year 2023-2024(യഥാര്‍ത്ഥ കണക്ക് 2023-2024)</v>
      </c>
      <c r="E411" t="str">
        <f>E32</f>
        <v>Budget  for the  year (including all revisions) 2024-2025  (പരിഷ്കരിച്ച ബജറ്റ്  2024-2025)</v>
      </c>
      <c r="F411" t="str" xml:space="preserve">
        <f>F32</f>
        <v xml:space="preserve">Budget for the Year2025-2026
 (ബജറ്റ്-2025-2026)</v>
      </c>
      <c r="G411" t="str">
        <f>IF(B411="","No Number",IF(ISNUMBER(VALUE(MID(B411,5,2))),IF(LEN(B411)=3,"Total",IF(OR(LEFT(B411,3)="340",LEFT(B411,3)="350",ISNUMBER(F411)),IF(SUM(D411:F411)=0,0,"Data"),"No Number")),"Head"))</f>
        <v>Head</v>
      </c>
    </row>
    <row r="412">
      <c r="B412" t="str">
        <f>'BS-8'!B59</f>
        <v>220 - Administrative Expenses-ഭരണ ചെലവുകള്‍</v>
      </c>
      <c r="G412" t="str">
        <f>IF(B412="","No Number",IF(ISNUMBER(VALUE(MID(B412,5,2))),IF(LEN(B412)=3,"Total",IF(OR(LEFT(B412,3)="340",LEFT(B412,3)="350",ISNUMBER(F412)),IF(SUM(D412:F412)=0,0,"Data"),"No Number")),"Head"))</f>
        <v>Head</v>
      </c>
    </row>
    <row r="413">
      <c r="B413">
        <f>IF(OR(    'BS-8'!B60=0,    'BS-8'!B60=""),"",   'BS-8'!B60)</f>
        <v>2201001</v>
      </c>
      <c r="C413" t="str">
        <f>IF(OR(    'BS-8'!B60=0,    'BS-8'!B60=""),"",   'BS-8'!C60)</f>
        <v>Rent-വാടക</v>
      </c>
      <c r="D413">
        <f>IF(OR(    'BS-8'!B60=0,    'BS-8'!B60=""),"",   'BS-8'!D60)</f>
        <v>22500</v>
      </c>
      <c r="E413">
        <f>IF(OR(    'BS-8'!B60=0,    'BS-8'!B60=""),"",   'BS-8'!E60)</f>
        <v>10000</v>
      </c>
      <c r="F413">
        <f>IF(OR(    'BS-8'!B60=0,    'BS-8'!B60=""),"",   'BS-8'!F60)</f>
        <v>35000</v>
      </c>
      <c r="G413" t="str">
        <f>IF(B413="","No Number",IF(ISNUMBER(VALUE(MID(B413,5,2))),IF(LEN(B413)=3,"Total",IF(OR(LEFT(B413,3)="340",LEFT(B413,3)="350",ISNUMBER(F413)),IF(SUM(D413:F413)=0,0,"Data"),"No Number")),"Head"))</f>
        <v>Data</v>
      </c>
    </row>
    <row r="414">
      <c r="B414">
        <f>IF(OR(    'BS-8'!B61=0,    'BS-8'!B61=""),"",   'BS-8'!B61)</f>
        <v>2201002</v>
      </c>
      <c r="C414" t="str">
        <f>IF(OR(    'BS-8'!B61=0,    'BS-8'!B61=""),"",   'BS-8'!C61)</f>
        <v>Rates-</v>
      </c>
      <c r="D414">
        <f>IF(OR(    'BS-8'!B61=0,    'BS-8'!B61=""),"",   'BS-8'!D61)</f>
        <v>0</v>
      </c>
      <c r="E414">
        <f>IF(OR(    'BS-8'!B61=0,    'BS-8'!B61=""),"",   'BS-8'!E61)</f>
        <v>0</v>
      </c>
      <c r="F414">
        <f>IF(OR(    'BS-8'!B61=0,    'BS-8'!B61=""),"",   'BS-8'!F61)</f>
        <v>0</v>
      </c>
      <c r="G414">
        <f>IF(B414="","No Number",IF(ISNUMBER(VALUE(MID(B414,5,2))),IF(LEN(B414)=3,"Total",IF(OR(LEFT(B414,3)="340",LEFT(B414,3)="350",ISNUMBER(F414)),IF(SUM(D414:F414)=0,0,"Data"),"No Number")),"Head"))</f>
        <v>0</v>
      </c>
    </row>
    <row r="415">
      <c r="B415">
        <f>IF(OR(    'BS-8'!B62=0,    'BS-8'!B62=""),"",   'BS-8'!B62)</f>
        <v>2201003</v>
      </c>
      <c r="C415" t="str">
        <f>IF(OR(    'BS-8'!B62=0,    'BS-8'!B62=""),"",   'BS-8'!C62)</f>
        <v>Taxes-നികുതി</v>
      </c>
      <c r="D415">
        <f>IF(OR(    'BS-8'!B62=0,    'BS-8'!B62=""),"",   'BS-8'!D62)</f>
        <v>125</v>
      </c>
      <c r="E415">
        <f>IF(OR(    'BS-8'!B62=0,    'BS-8'!B62=""),"",   'BS-8'!E62)</f>
        <v>5000</v>
      </c>
      <c r="F415">
        <f>IF(OR(    'BS-8'!B62=0,    'BS-8'!B62=""),"",   'BS-8'!F62)</f>
        <v>5000</v>
      </c>
      <c r="G415" t="str">
        <f>IF(B415="","No Number",IF(ISNUMBER(VALUE(MID(B415,5,2))),IF(LEN(B415)=3,"Total",IF(OR(LEFT(B415,3)="340",LEFT(B415,3)="350",ISNUMBER(F415)),IF(SUM(D415:F415)=0,0,"Data"),"No Number")),"Head"))</f>
        <v>Data</v>
      </c>
    </row>
    <row r="416">
      <c r="B416">
        <f>IF(OR(    'BS-8'!B63=0,    'BS-8'!B63=""),"",   'BS-8'!B63)</f>
        <v>2201101</v>
      </c>
      <c r="C416" t="str">
        <f>IF(OR(    'BS-8'!B63=0,    'BS-8'!B63=""),"",   'BS-8'!C63)</f>
        <v>Office Maintenance-ഓഫീസ് ചെലവുകള്‍</v>
      </c>
      <c r="D416">
        <f>IF(OR(    'BS-8'!B63=0,    'BS-8'!B63=""),"",   'BS-8'!D63)</f>
        <v>172531</v>
      </c>
      <c r="E416">
        <f>IF(OR(    'BS-8'!B63=0,    'BS-8'!B63=""),"",   'BS-8'!E63)</f>
        <v>250000</v>
      </c>
      <c r="F416">
        <f>IF(OR(    'BS-8'!B63=0,    'BS-8'!B63=""),"",   'BS-8'!F63)</f>
        <v>300000</v>
      </c>
      <c r="G416" t="str">
        <f>IF(B416="","No Number",IF(ISNUMBER(VALUE(MID(B416,5,2))),IF(LEN(B416)=3,"Total",IF(OR(LEFT(B416,3)="340",LEFT(B416,3)="350",ISNUMBER(F416)),IF(SUM(D416:F416)=0,0,"Data"),"No Number")),"Head"))</f>
        <v>Data</v>
      </c>
    </row>
    <row r="417">
      <c r="B417">
        <f>IF(OR(    'BS-8'!B64=0,    'BS-8'!B64=""),"",   'BS-8'!B64)</f>
        <v>2201201</v>
      </c>
      <c r="C417" t="str">
        <f>IF(OR(    'BS-8'!B64=0,    'BS-8'!B64=""),"",   'BS-8'!C64)</f>
        <v>Communication Expenses-വാര്‍ത്താ വിനിമയ ചെലവുകള്‍</v>
      </c>
      <c r="D417">
        <f>IF(OR(    'BS-8'!B64=0,    'BS-8'!B64=""),"",   'BS-8'!D64)</f>
        <v>224193</v>
      </c>
      <c r="E417">
        <f>IF(OR(    'BS-8'!B64=0,    'BS-8'!B64=""),"",   'BS-8'!E64)</f>
        <v>275000</v>
      </c>
      <c r="F417">
        <f>IF(OR(    'BS-8'!B64=0,    'BS-8'!B64=""),"",   'BS-8'!F64)</f>
        <v>300000</v>
      </c>
      <c r="G417" t="str">
        <f>IF(B417="","No Number",IF(ISNUMBER(VALUE(MID(B417,5,2))),IF(LEN(B417)=3,"Total",IF(OR(LEFT(B417,3)="340",LEFT(B417,3)="350",ISNUMBER(F417)),IF(SUM(D417:F417)=0,0,"Data"),"No Number")),"Head"))</f>
        <v>Data</v>
      </c>
    </row>
    <row r="418">
      <c r="B418">
        <f>IF(OR(    'BS-8'!B65=0,    'BS-8'!B65=""),"",   'BS-8'!B65)</f>
        <v>2202001</v>
      </c>
      <c r="C418" t="str">
        <f>IF(OR(    'BS-8'!B65=0,    'BS-8'!B65=""),"",   'BS-8'!C65)</f>
        <v>Books &amp; Periodicals-പുസ്തകങ്ങളും ആനുകാലികങ്ങളും</v>
      </c>
      <c r="D418">
        <f>IF(OR(    'BS-8'!B65=0,    'BS-8'!B65=""),"",   'BS-8'!D65)</f>
        <v>178400</v>
      </c>
      <c r="E418">
        <f>IF(OR(    'BS-8'!B65=0,    'BS-8'!B65=""),"",   'BS-8'!E65)</f>
        <v>135000</v>
      </c>
      <c r="F418">
        <f>IF(OR(    'BS-8'!B65=0,    'BS-8'!B65=""),"",   'BS-8'!F65)</f>
        <v>150000</v>
      </c>
      <c r="G418" t="str">
        <f>IF(B418="","No Number",IF(ISNUMBER(VALUE(MID(B418,5,2))),IF(LEN(B418)=3,"Total",IF(OR(LEFT(B418,3)="340",LEFT(B418,3)="350",ISNUMBER(F418)),IF(SUM(D418:F418)=0,0,"Data"),"No Number")),"Head"))</f>
        <v>Data</v>
      </c>
    </row>
    <row r="419">
      <c r="B419">
        <f>IF(OR(    'BS-8'!B66=0,    'BS-8'!B66=""),"",   'BS-8'!B66)</f>
        <v>2202101</v>
      </c>
      <c r="C419" t="str">
        <f>IF(OR(    'BS-8'!B66=0,    'BS-8'!B66=""),"",   'BS-8'!C66)</f>
        <v xml:space="preserve">Printing &amp; Stationery-അച്ചടിയും സ്റ്റേഷനറിയും  </v>
      </c>
      <c r="D419">
        <f>IF(OR(    'BS-8'!B66=0,    'BS-8'!B66=""),"",   'BS-8'!D66)</f>
        <v>188204</v>
      </c>
      <c r="E419">
        <f>IF(OR(    'BS-8'!B66=0,    'BS-8'!B66=""),"",   'BS-8'!E66)</f>
        <v>215000</v>
      </c>
      <c r="F419">
        <f>IF(OR(    'BS-8'!B66=0,    'BS-8'!B66=""),"",   'BS-8'!F66)</f>
        <v>260000</v>
      </c>
      <c r="G419" t="str">
        <f>IF(B419="","No Number",IF(ISNUMBER(VALUE(MID(B419,5,2))),IF(LEN(B419)=3,"Total",IF(OR(LEFT(B419,3)="340",LEFT(B419,3)="350",ISNUMBER(F419)),IF(SUM(D419:F419)=0,0,"Data"),"No Number")),"Head"))</f>
        <v>Data</v>
      </c>
    </row>
    <row r="420">
      <c r="B420">
        <f>IF(OR(    'BS-8'!B67=0,    'BS-8'!B67=""),"",   'BS-8'!B67)</f>
        <v>2204001</v>
      </c>
      <c r="C420" t="str">
        <f>IF(OR(    'BS-8'!B67=0,    'BS-8'!B67=""),"",   'BS-8'!C67)</f>
        <v>Insurance and Registration-ഇന്ഷുറന്‍സ്/രജിസ്ട്രേഷന്‍</v>
      </c>
      <c r="D420">
        <f>IF(OR(    'BS-8'!B67=0,    'BS-8'!B67=""),"",   'BS-8'!D67)</f>
        <v>54199</v>
      </c>
      <c r="E420">
        <f>IF(OR(    'BS-8'!B67=0,    'BS-8'!B67=""),"",   'BS-8'!E67)</f>
        <v>45000</v>
      </c>
      <c r="F420">
        <f>IF(OR(    'BS-8'!B67=0,    'BS-8'!B67=""),"",   'BS-8'!F67)</f>
        <v>60000</v>
      </c>
      <c r="G420" t="str">
        <f>IF(B420="","No Number",IF(ISNUMBER(VALUE(MID(B420,5,2))),IF(LEN(B420)=3,"Total",IF(OR(LEFT(B420,3)="340",LEFT(B420,3)="350",ISNUMBER(F420)),IF(SUM(D420:F420)=0,0,"Data"),"No Number")),"Head"))</f>
        <v>Data</v>
      </c>
    </row>
    <row r="421">
      <c r="B421">
        <f>IF(OR(    'BS-8'!B68=0,    'BS-8'!B68=""),"",   'BS-8'!B68)</f>
        <v>2205001</v>
      </c>
      <c r="C421" t="str">
        <f>IF(OR(    'BS-8'!B68=0,    'BS-8'!B68=""),"",   'BS-8'!C68)</f>
        <v>Audit Fees-ഓഡിറ്റ് ഫീ</v>
      </c>
      <c r="D421">
        <f>IF(OR(    'BS-8'!B68=0,    'BS-8'!B68=""),"",   'BS-8'!D68)</f>
        <v>0</v>
      </c>
      <c r="E421">
        <f>IF(OR(    'BS-8'!B68=0,    'BS-8'!B68=""),"",   'BS-8'!E68)</f>
        <v>0</v>
      </c>
      <c r="F421">
        <f>IF(OR(    'BS-8'!B68=0,    'BS-8'!B68=""),"",   'BS-8'!F68)</f>
        <v>0</v>
      </c>
      <c r="G421">
        <f>IF(B421="","No Number",IF(ISNUMBER(VALUE(MID(B421,5,2))),IF(LEN(B421)=3,"Total",IF(OR(LEFT(B421,3)="340",LEFT(B421,3)="350",ISNUMBER(F421)),IF(SUM(D421:F421)=0,0,"Data"),"No Number")),"Head"))</f>
        <v>0</v>
      </c>
    </row>
    <row r="422">
      <c r="B422">
        <f>IF(OR(    'BS-8'!B69=0,    'BS-8'!B69=""),"",   'BS-8'!B69)</f>
        <v>2205101</v>
      </c>
      <c r="C422" t="str">
        <f>IF(OR(    'BS-8'!B69=0,    'BS-8'!B69=""),"",   'BS-8'!C69)</f>
        <v>Legal Expenses-നീതി ന്യായസേവനങ്ങള്‍ക്കുള്ള ചെലവുകള്‍</v>
      </c>
      <c r="D422">
        <f>IF(OR(    'BS-8'!B69=0,    'BS-8'!B69=""),"",   'BS-8'!D70)</f>
        <v>10100</v>
      </c>
      <c r="E422">
        <f>IF(OR(    'BS-8'!B69=0,    'BS-8'!B69=""),"",   'BS-8'!E69)</f>
        <v>25000</v>
      </c>
      <c r="F422">
        <f>IF(OR(    'BS-8'!B69=0,    'BS-8'!B69=""),"",   'BS-8'!F69)</f>
        <v>50000</v>
      </c>
      <c r="G422" t="str">
        <f>IF(B422="","No Number",IF(ISNUMBER(VALUE(MID(B422,5,2))),IF(LEN(B422)=3,"Total",IF(OR(LEFT(B422,3)="340",LEFT(B422,3)="350",ISNUMBER(F422)),IF(SUM(D422:F422)=0,0,"Data"),"No Number")),"Head"))</f>
        <v>Data</v>
      </c>
    </row>
    <row r="423">
      <c r="B423">
        <f>IF(OR(    'BS-8'!B70=0,    'BS-8'!B70=""),"",   'BS-8'!B70)</f>
        <v>2205201</v>
      </c>
      <c r="C423" t="str">
        <f>IF(OR(    'BS-8'!B70=0,    'BS-8'!B70=""),"",   'BS-8'!C70)</f>
        <v>Professional &amp; Other Fees-പ്രൊഫഷണല്‍ സേവനങ്ങള്‍ക്കുള്ള ചെലവുകള്‍</v>
      </c>
      <c r="D423" t="e">
        <f>IF(OR(    'BS-8'!B70=0,    'BS-8'!B70=""),"",   'BS-8'!#REF!)</f>
        <v>#REF!</v>
      </c>
      <c r="E423">
        <f>IF(OR(    'BS-8'!B70=0,    'BS-8'!B70=""),"",   'BS-8'!E70)</f>
        <v>20000</v>
      </c>
      <c r="F423">
        <f>IF(OR(    'BS-8'!B70=0,    'BS-8'!B70=""),"",   'BS-8'!F70)</f>
        <v>25000</v>
      </c>
      <c r="G423" t="e">
        <f>IF(B423="","No Number",IF(ISNUMBER(VALUE(MID(B423,5,2))),IF(LEN(B423)=3,"Total",IF(OR(LEFT(B423,3)="340",LEFT(B423,3)="350",ISNUMBER(F423)),IF(SUM(D423:F423)=0,0,"Data"),"No Number")),"Head"))</f>
        <v>#REF!</v>
      </c>
    </row>
    <row r="424">
      <c r="B424">
        <f>IF(OR(    'BS-8'!B71=0,    'BS-8'!B71=""),"",   'BS-8'!B71)</f>
        <v>2206001</v>
      </c>
      <c r="C424" t="str">
        <f>IF(OR(    'BS-8'!B71=0,    'BS-8'!B71=""),"",   'BS-8'!C71)</f>
        <v>Advertisement &amp; Publicity-പരസ്യവും പ്രചരണവും</v>
      </c>
      <c r="D424">
        <f>IF(OR(    'BS-8'!B71=0,    'BS-8'!B71=""),"",   'BS-8'!D71)</f>
        <v>71924</v>
      </c>
      <c r="E424">
        <f>IF(OR(    'BS-8'!B71=0,    'BS-8'!B71=""),"",   'BS-8'!E71)</f>
        <v>85000</v>
      </c>
      <c r="F424">
        <f>IF(OR(    'BS-8'!B71=0,    'BS-8'!B71=""),"",   'BS-8'!F71)</f>
        <v>100000</v>
      </c>
      <c r="G424" t="str">
        <f>IF(B424="","No Number",IF(ISNUMBER(VALUE(MID(B424,5,2))),IF(LEN(B424)=3,"Total",IF(OR(LEFT(B424,3)="340",LEFT(B424,3)="350",ISNUMBER(F424)),IF(SUM(D424:F424)=0,0,"Data"),"No Number")),"Head"))</f>
        <v>Data</v>
      </c>
    </row>
    <row r="425">
      <c r="B425">
        <f>IF(OR(    'BS-8'!B72=0,    'BS-8'!B72=""),"",   'BS-8'!B72)</f>
        <v>2206101</v>
      </c>
      <c r="C425" t="str">
        <f>IF(OR(    'BS-8'!B72=0,    'BS-8'!B72=""),"",   'BS-8'!C72)</f>
        <v xml:space="preserve">Membership &amp; Subscriptions-മെമ്പര്‍ഷിപ്/വരിസംഖ്യ </v>
      </c>
      <c r="D425">
        <f>IF(OR(    'BS-8'!B72=0,    'BS-8'!B72=""),"",   'BS-8'!D72)</f>
        <v>2000</v>
      </c>
      <c r="E425">
        <f>IF(OR(    'BS-8'!B72=0,    'BS-8'!B72=""),"",   'BS-8'!E72)</f>
        <v>3000</v>
      </c>
      <c r="F425">
        <f>IF(OR(    'BS-8'!B72=0,    'BS-8'!B72=""),"",   'BS-8'!F72)</f>
        <v>4000</v>
      </c>
      <c r="G425" t="str">
        <f>IF(B425="","No Number",IF(ISNUMBER(VALUE(MID(B425,5,2))),IF(LEN(B425)=3,"Total",IF(OR(LEFT(B425,3)="340",LEFT(B425,3)="350",ISNUMBER(F425)),IF(SUM(D425:F425)=0,0,"Data"),"No Number")),"Head"))</f>
        <v>Data</v>
      </c>
    </row>
    <row r="426">
      <c r="B426">
        <f>IF(OR(    'BS-8'!B73=0,    'BS-8'!B73=""),"",   'BS-8'!B73)</f>
        <v>2207001</v>
      </c>
      <c r="C426" t="str">
        <f>IF(OR(    'BS-8'!B73=0,    'BS-8'!B73=""),"",   'BS-8'!C73)</f>
        <v>Election Expenses-തെരഞ്ഞെടുപ്പ് ചെലവുകള്‍</v>
      </c>
      <c r="D426">
        <f>IF(OR(    'BS-8'!B73=0,    'BS-8'!B73=""),"",   'BS-8'!D73)</f>
        <v>0</v>
      </c>
      <c r="E426">
        <f>IF(OR(    'BS-8'!B73=0,    'BS-8'!B73=""),"",   'BS-8'!E73)</f>
        <v>131000</v>
      </c>
      <c r="F426">
        <f>IF(OR(    'BS-8'!B73=0,    'BS-8'!B73=""),"",   'BS-8'!F73)</f>
        <v>500000</v>
      </c>
      <c r="G426" t="str">
        <f>IF(B426="","No Number",IF(ISNUMBER(VALUE(MID(B426,5,2))),IF(LEN(B426)=3,"Total",IF(OR(LEFT(B426,3)="340",LEFT(B426,3)="350",ISNUMBER(F426)),IF(SUM(D426:F426)=0,0,"Data"),"No Number")),"Head"))</f>
        <v>Data</v>
      </c>
    </row>
    <row r="427">
      <c r="B427">
        <f>IF(OR(    'BS-8'!B74=0,    'BS-8'!B74=""),"",   'BS-8'!B74)</f>
        <v>2207101</v>
      </c>
      <c r="C427" t="str">
        <f>IF(OR(    'BS-8'!B74=0,    'BS-8'!B74=""),"",   'BS-8'!C74)</f>
        <v>Extra - ordinary Expenses-അസാധാരണ ചെലവുകള്‍</v>
      </c>
      <c r="D427">
        <f>IF(OR(    'BS-8'!B74=0,    'BS-8'!B74=""),"",   'BS-8'!D74)</f>
        <v>60010</v>
      </c>
      <c r="E427">
        <f>IF(OR(    'BS-8'!B74=0,    'BS-8'!B74=""),"",   'BS-8'!E74)</f>
        <v>80000</v>
      </c>
      <c r="F427">
        <f>IF(OR(    'BS-8'!B74=0,    'BS-8'!B74=""),"",   'BS-8'!F74)</f>
        <v>100000</v>
      </c>
      <c r="G427" t="str">
        <f>IF(B427="","No Number",IF(ISNUMBER(VALUE(MID(B427,5,2))),IF(LEN(B427)=3,"Total",IF(OR(LEFT(B427,3)="340",LEFT(B427,3)="350",ISNUMBER(F427)),IF(SUM(D427:F427)=0,0,"Data"),"No Number")),"Head"))</f>
        <v>Data</v>
      </c>
    </row>
    <row r="428">
      <c r="B428">
        <f>IF(OR(    'BS-8'!B75=0,    'BS-8'!B75=""),"",   'BS-8'!B75)</f>
        <v>2208001</v>
      </c>
      <c r="C428" t="str">
        <f>IF(OR(    'BS-8'!B75=0,    'BS-8'!B75=""),"",   'BS-8'!C75)</f>
        <v>Miscellaneous Administrative Expenses-മറ്റ് ഭരണ ചെലവുകള്‍</v>
      </c>
      <c r="D428">
        <f>IF(OR(    'BS-8'!B75=0,    'BS-8'!B75=""),"",   'BS-8'!D75)</f>
        <v>660437</v>
      </c>
      <c r="E428">
        <f>IF(OR(    'BS-8'!B75=0,    'BS-8'!B75=""),"",   'BS-8'!E75)</f>
        <v>800000</v>
      </c>
      <c r="F428">
        <f>IF(OR(    'BS-8'!B75=0,    'BS-8'!B75=""),"",   'BS-8'!F75)</f>
        <v>900000</v>
      </c>
      <c r="G428" t="str">
        <f>IF(B428="","No Number",IF(ISNUMBER(VALUE(MID(B428,5,2))),IF(LEN(B428)=3,"Total",IF(OR(LEFT(B428,3)="340",LEFT(B428,3)="350",ISNUMBER(F428)),IF(SUM(D428:F428)=0,0,"Data"),"No Number")),"Head"))</f>
        <v>Data</v>
      </c>
    </row>
    <row r="429">
      <c r="B429" t="str">
        <f>IF(OR(    'BS-8'!B76=0,    'BS-8'!B76=""),"",   'BS-8'!B76)</f>
        <v/>
      </c>
      <c r="C429" t="str">
        <f>IF(OR(    'BS-8'!B76=0,    'BS-8'!B76=""),"",   'BS-8'!C76)</f>
        <v/>
      </c>
      <c r="D429" t="str">
        <f>IF(OR(    'BS-8'!B76=0,    'BS-8'!B76=""),"",   'BS-8'!D76)</f>
        <v/>
      </c>
      <c r="E429" t="str">
        <f>IF(OR(    'BS-8'!B76=0,    'BS-8'!B76=""),"",   'BS-8'!E76)</f>
        <v/>
      </c>
      <c r="F429" t="str">
        <f>IF(OR(    'BS-8'!B76=0,    'BS-8'!B76=""),"",   'BS-8'!F76)</f>
        <v/>
      </c>
      <c r="G429" t="str">
        <f>IF(B429="","No Number",IF(ISNUMBER(VALUE(MID(B429,5,2))),IF(LEN(B429)=3,"Total",IF(OR(LEFT(B429,3)="340",LEFT(B429,3)="350",ISNUMBER(F429)),IF(SUM(D429:F429)=0,0,"Data"),"No Number")),"Head"))</f>
        <v>No Number</v>
      </c>
    </row>
    <row r="430">
      <c r="B430" t="str">
        <f>IF(OR(    'BS-8'!B77=0,    'BS-8'!B77=""),"",   'BS-8'!B77)</f>
        <v/>
      </c>
      <c r="C430" t="str">
        <f>IF(OR(    'BS-8'!B77=0,    'BS-8'!B77=""),"",   'BS-8'!C77)</f>
        <v/>
      </c>
      <c r="D430" t="str">
        <f>IF(OR(    'BS-8'!B77=0,    'BS-8'!B77=""),"",   'BS-8'!D77)</f>
        <v/>
      </c>
      <c r="E430" t="str">
        <f>IF(OR(    'BS-8'!B77=0,    'BS-8'!B77=""),"",   'BS-8'!E77)</f>
        <v/>
      </c>
      <c r="F430" t="str">
        <f>IF(OR(    'BS-8'!B77=0,    'BS-8'!B77=""),"",   'BS-8'!F77)</f>
        <v/>
      </c>
      <c r="G430" t="str">
        <f>IF(B430="","No Number",IF(ISNUMBER(VALUE(MID(B430,5,2))),IF(LEN(B430)=3,"Total",IF(OR(LEFT(B430,3)="340",LEFT(B430,3)="350",ISNUMBER(F430)),IF(SUM(D430:F430)=0,0,"Data"),"No Number")),"Head"))</f>
        <v>No Number</v>
      </c>
    </row>
    <row r="431">
      <c r="B431" t="str">
        <f>IF(OR(    'BS-8'!B78=0,    'BS-8'!B78=""),"",   'BS-8'!B78)</f>
        <v/>
      </c>
      <c r="C431" t="str">
        <f>IF(OR(    'BS-8'!B78=0,    'BS-8'!B78=""),"",   'BS-8'!C78)</f>
        <v/>
      </c>
      <c r="D431" t="str">
        <f>IF(OR(    'BS-8'!B78=0,    'BS-8'!B78=""),"",   'BS-8'!D78)</f>
        <v/>
      </c>
      <c r="E431" t="str">
        <f>IF(OR(    'BS-8'!B78=0,    'BS-8'!B78=""),"",   'BS-8'!E78)</f>
        <v/>
      </c>
      <c r="F431" t="str">
        <f>IF(OR(    'BS-8'!B78=0,    'BS-8'!B78=""),"",   'BS-8'!F78)</f>
        <v/>
      </c>
      <c r="G431" t="str">
        <f>IF(B431="","No Number",IF(ISNUMBER(VALUE(MID(B431,5,2))),IF(LEN(B431)=3,"Total",IF(OR(LEFT(B431,3)="340",LEFT(B431,3)="350",ISNUMBER(F431)),IF(SUM(D431:F431)=0,0,"Data"),"No Number")),"Head"))</f>
        <v>No Number</v>
      </c>
    </row>
    <row r="432">
      <c r="B432" t="str">
        <f>IF(OR(    'BS-8'!B79=0,    'BS-8'!B79=""),"",   'BS-8'!B79)</f>
        <v/>
      </c>
      <c r="C432" t="str">
        <f>IF(OR(    'BS-8'!B79=0,    'BS-8'!B79=""),"",   'BS-8'!C79)</f>
        <v/>
      </c>
      <c r="D432" t="str">
        <f>IF(OR(    'BS-8'!B79=0,    'BS-8'!B79=""),"",   'BS-8'!D79)</f>
        <v/>
      </c>
      <c r="E432" t="str">
        <f>IF(OR(    'BS-8'!B79=0,    'BS-8'!B79=""),"",   'BS-8'!E79)</f>
        <v/>
      </c>
      <c r="F432" t="str">
        <f>IF(OR(    'BS-8'!B79=0,    'BS-8'!B79=""),"",   'BS-8'!F79)</f>
        <v/>
      </c>
      <c r="G432" t="str">
        <f>IF(B432="","No Number",IF(ISNUMBER(VALUE(MID(B432,5,2))),IF(LEN(B432)=3,"Total",IF(OR(LEFT(B432,3)="340",LEFT(B432,3)="350",ISNUMBER(F432)),IF(SUM(D432:F432)=0,0,"Data"),"No Number")),"Head"))</f>
        <v>No Number</v>
      </c>
    </row>
    <row r="433">
      <c r="B433" t="str">
        <f>IF(OR(    'BS-8'!B80=0,    'BS-8'!B80=""),"",   'BS-8'!B80)</f>
        <v/>
      </c>
      <c r="C433" t="str">
        <f>IF(OR(    'BS-8'!B80=0,    'BS-8'!B80=""),"",   'BS-8'!C80)</f>
        <v/>
      </c>
      <c r="D433" t="str">
        <f>IF(OR(    'BS-8'!B80=0,    'BS-8'!B80=""),"",   'BS-8'!D80)</f>
        <v/>
      </c>
      <c r="E433" t="str">
        <f>IF(OR(    'BS-8'!B80=0,    'BS-8'!B80=""),"",   'BS-8'!E80)</f>
        <v/>
      </c>
      <c r="F433" t="str">
        <f>IF(OR(    'BS-8'!B80=0,    'BS-8'!B80=""),"",   'BS-8'!F80)</f>
        <v/>
      </c>
      <c r="G433" t="str">
        <f>IF(B433="","No Number",IF(ISNUMBER(VALUE(MID(B433,5,2))),IF(LEN(B433)=3,"Total",IF(OR(LEFT(B433,3)="340",LEFT(B433,3)="350",ISNUMBER(F433)),IF(SUM(D433:F433)=0,0,"Data"),"No Number")),"Head"))</f>
        <v>No Number</v>
      </c>
    </row>
    <row r="434">
      <c r="B434" t="str">
        <f>IF(OR(    'BS-8'!B81=0,    'BS-8'!B81=""),"",   'BS-8'!B81)</f>
        <v/>
      </c>
      <c r="C434" t="str">
        <f>IF(OR(    'BS-8'!B81=0,    'BS-8'!B81=""),"",   'BS-8'!C81)</f>
        <v/>
      </c>
      <c r="D434" t="str">
        <f>IF(OR(    'BS-8'!B81=0,    'BS-8'!B81=""),"",   'BS-8'!D81)</f>
        <v/>
      </c>
      <c r="E434" t="str">
        <f>IF(OR(    'BS-8'!B81=0,    'BS-8'!B81=""),"",   'BS-8'!E81)</f>
        <v/>
      </c>
      <c r="F434" t="str">
        <f>IF(OR(    'BS-8'!B81=0,    'BS-8'!B81=""),"",   'BS-8'!F81)</f>
        <v/>
      </c>
      <c r="G434" t="str">
        <f>IF(B434="","No Number",IF(ISNUMBER(VALUE(MID(B434,5,2))),IF(LEN(B434)=3,"Total",IF(OR(LEFT(B434,3)="340",LEFT(B434,3)="350",ISNUMBER(F434)),IF(SUM(D434:F434)=0,0,"Data"),"No Number")),"Head"))</f>
        <v>No Number</v>
      </c>
    </row>
    <row r="435">
      <c r="B435" t="str">
        <f>IF(OR(    'BS-8'!B82=0,    'BS-8'!B82=""),"",   'BS-8'!B82)</f>
        <v/>
      </c>
      <c r="C435" t="str">
        <f>IF(OR(    'BS-8'!B82=0,    'BS-8'!B82=""),"",   'BS-8'!C82)</f>
        <v/>
      </c>
      <c r="D435" t="str">
        <f>IF(OR(    'BS-8'!B82=0,    'BS-8'!B82=""),"",   'BS-8'!D82)</f>
        <v/>
      </c>
      <c r="E435" t="str">
        <f>IF(OR(    'BS-8'!B82=0,    'BS-8'!B82=""),"",   'BS-8'!E82)</f>
        <v/>
      </c>
      <c r="F435" t="str">
        <f>IF(OR(    'BS-8'!B82=0,    'BS-8'!B82=""),"",   'BS-8'!F82)</f>
        <v/>
      </c>
      <c r="G435" t="str">
        <f>IF(B435="","No Number",IF(ISNUMBER(VALUE(MID(B435,5,2))),IF(LEN(B435)=3,"Total",IF(OR(LEFT(B435,3)="340",LEFT(B435,3)="350",ISNUMBER(F435)),IF(SUM(D435:F435)=0,0,"Data"),"No Number")),"Head"))</f>
        <v>No Number</v>
      </c>
    </row>
    <row r="436">
      <c r="B436" t="str">
        <f>IF(OR(    'BS-8'!B83=0,    'BS-8'!B83=""),"",   'BS-8'!B83)</f>
        <v/>
      </c>
      <c r="C436" t="str">
        <f>IF(OR(    'BS-8'!B83=0,    'BS-8'!B83=""),"",   'BS-8'!C83)</f>
        <v/>
      </c>
      <c r="D436" t="str">
        <f>IF(OR(    'BS-8'!B83=0,    'BS-8'!B83=""),"",   'BS-8'!D83)</f>
        <v/>
      </c>
      <c r="E436" t="str">
        <f>IF(OR(    'BS-8'!B83=0,    'BS-8'!B83=""),"",   'BS-8'!E83)</f>
        <v/>
      </c>
      <c r="F436" t="str">
        <f>IF(OR(    'BS-8'!B83=0,    'BS-8'!B83=""),"",   'BS-8'!F83)</f>
        <v/>
      </c>
      <c r="G436" t="str">
        <f>IF(B436="","No Number",IF(ISNUMBER(VALUE(MID(B436,5,2))),IF(LEN(B436)=3,"Total",IF(OR(LEFT(B436,3)="340",LEFT(B436,3)="350",ISNUMBER(F436)),IF(SUM(D436:F436)=0,0,"Data"),"No Number")),"Head"))</f>
        <v>No Number</v>
      </c>
    </row>
    <row r="437">
      <c r="B437" t="str">
        <f>IF(OR(    'BS-8'!B84=0,    'BS-8'!B84=""),"",   'BS-8'!B84)</f>
        <v/>
      </c>
      <c r="C437" t="str">
        <f>IF(OR(    'BS-8'!B84=0,    'BS-8'!B84=""),"",   'BS-8'!C84)</f>
        <v/>
      </c>
      <c r="D437" t="str">
        <f>IF(OR(    'BS-8'!B84=0,    'BS-8'!B84=""),"",   'BS-8'!D84)</f>
        <v/>
      </c>
      <c r="E437" t="str">
        <f>IF(OR(    'BS-8'!B84=0,    'BS-8'!B84=""),"",   'BS-8'!E84)</f>
        <v/>
      </c>
      <c r="F437" t="str">
        <f>IF(OR(    'BS-8'!B84=0,    'BS-8'!B84=""),"",   'BS-8'!F84)</f>
        <v/>
      </c>
      <c r="G437" t="str">
        <f>IF(B437="","No Number",IF(ISNUMBER(VALUE(MID(B437,5,2))),IF(LEN(B437)=3,"Total",IF(OR(LEFT(B437,3)="340",LEFT(B437,3)="350",ISNUMBER(F437)),IF(SUM(D437:F437)=0,0,"Data"),"No Number")),"Head"))</f>
        <v>No Number</v>
      </c>
    </row>
    <row r="438">
      <c r="B438" t="str">
        <f>IF(OR(    'BS-8'!B85=0,    'BS-8'!B85=""),"",   'BS-8'!B85)</f>
        <v/>
      </c>
      <c r="C438" t="str">
        <f>IF(OR(    'BS-8'!B85=0,    'BS-8'!B85=""),"",   'BS-8'!C85)</f>
        <v/>
      </c>
      <c r="D438" t="str">
        <f>IF(OR(    'BS-8'!B85=0,    'BS-8'!B85=""),"",   'BS-8'!D85)</f>
        <v/>
      </c>
      <c r="E438" t="str">
        <f>IF(OR(    'BS-8'!B85=0,    'BS-8'!B85=""),"",   'BS-8'!E85)</f>
        <v/>
      </c>
      <c r="F438" t="str">
        <f>IF(OR(    'BS-8'!B85=0,    'BS-8'!B85=""),"",   'BS-8'!F85)</f>
        <v/>
      </c>
      <c r="G438" t="str">
        <f>IF(B438="","No Number",IF(ISNUMBER(VALUE(MID(B438,5,2))),IF(LEN(B438)=3,"Total",IF(OR(LEFT(B438,3)="340",LEFT(B438,3)="350",ISNUMBER(F438)),IF(SUM(D438:F438)=0,0,"Data"),"No Number")),"Head"))</f>
        <v>No Number</v>
      </c>
    </row>
    <row r="439">
      <c r="B439" t="str">
        <f>IF(OR(    'BS-8'!B86=0,    'BS-8'!B86=""),"",   'BS-8'!B86)</f>
        <v/>
      </c>
      <c r="C439" t="str">
        <f>IF(OR(    'BS-8'!B86=0,    'BS-8'!B86=""),"",   'BS-8'!C86)</f>
        <v/>
      </c>
      <c r="D439" t="str">
        <f>IF(OR(    'BS-8'!B86=0,    'BS-8'!B86=""),"",   'BS-8'!D86)</f>
        <v/>
      </c>
      <c r="E439" t="str">
        <f>IF(OR(    'BS-8'!B86=0,    'BS-8'!B86=""),"",   'BS-8'!E86)</f>
        <v/>
      </c>
      <c r="F439" t="str">
        <f>IF(OR(    'BS-8'!B86=0,    'BS-8'!B86=""),"",   'BS-8'!F86)</f>
        <v/>
      </c>
      <c r="G439" t="str">
        <f>IF(B439="","No Number",IF(ISNUMBER(VALUE(MID(B439,5,2))),IF(LEN(B439)=3,"Total",IF(OR(LEFT(B439,3)="340",LEFT(B439,3)="350",ISNUMBER(F439)),IF(SUM(D439:F439)=0,0,"Data"),"No Number")),"Head"))</f>
        <v>No Number</v>
      </c>
    </row>
    <row r="440">
      <c r="B440" t="str">
        <f>IF(OR(    'BS-8'!B87=0,    'BS-8'!B87=""),"",   'BS-8'!B87)</f>
        <v/>
      </c>
      <c r="C440" t="str">
        <f>IF(OR(    'BS-8'!B87=0,    'BS-8'!B87=""),"",   'BS-8'!C87)</f>
        <v/>
      </c>
      <c r="D440" t="str">
        <f>IF(OR(    'BS-8'!B87=0,    'BS-8'!B87=""),"",   'BS-8'!D87)</f>
        <v/>
      </c>
      <c r="E440" t="str">
        <f>IF(OR(    'BS-8'!B87=0,    'BS-8'!B87=""),"",   'BS-8'!E87)</f>
        <v/>
      </c>
      <c r="F440" t="str">
        <f>IF(OR(    'BS-8'!B87=0,    'BS-8'!B87=""),"",   'BS-8'!F87)</f>
        <v/>
      </c>
      <c r="G440" t="str">
        <f>IF(B440="","No Number",IF(ISNUMBER(VALUE(MID(B440,5,2))),IF(LEN(B440)=3,"Total",IF(OR(LEFT(B440,3)="340",LEFT(B440,3)="350",ISNUMBER(F440)),IF(SUM(D440:F440)=0,0,"Data"),"No Number")),"Head"))</f>
        <v>No Number</v>
      </c>
    </row>
    <row r="441">
      <c r="B441" t="str">
        <f>IF(OR(    'BS-8'!B88=0,    'BS-8'!B88=""),"",   'BS-8'!B88)</f>
        <v/>
      </c>
      <c r="C441" t="str">
        <f>IF(OR(    'BS-8'!B88=0,    'BS-8'!B88=""),"",   'BS-8'!C88)</f>
        <v/>
      </c>
      <c r="D441" t="str">
        <f>IF(OR(    'BS-8'!B88=0,    'BS-8'!B88=""),"",   'BS-8'!D88)</f>
        <v/>
      </c>
      <c r="E441" t="str">
        <f>IF(OR(    'BS-8'!B88=0,    'BS-8'!B88=""),"",   'BS-8'!E88)</f>
        <v/>
      </c>
      <c r="F441" t="str">
        <f>IF(OR(    'BS-8'!B88=0,    'BS-8'!B88=""),"",   'BS-8'!F88)</f>
        <v/>
      </c>
      <c r="G441" t="str">
        <f>IF(B441="","No Number",IF(ISNUMBER(VALUE(MID(B441,5,2))),IF(LEN(B441)=3,"Total",IF(OR(LEFT(B441,3)="340",LEFT(B441,3)="350",ISNUMBER(F441)),IF(SUM(D441:F441)=0,0,"Data"),"No Number")),"Head"))</f>
        <v>No Number</v>
      </c>
    </row>
    <row r="442">
      <c r="B442" t="str">
        <f>IF(OR(    'BS-8'!B89=0,    'BS-8'!B89=""),"",   'BS-8'!B89)</f>
        <v/>
      </c>
      <c r="C442" t="str">
        <f>IF(OR(    'BS-8'!B89=0,    'BS-8'!B89=""),"",   'BS-8'!C89)</f>
        <v/>
      </c>
      <c r="D442" t="str">
        <f>IF(OR(    'BS-8'!B89=0,    'BS-8'!B89=""),"",   'BS-8'!D89)</f>
        <v/>
      </c>
      <c r="E442" t="str">
        <f>IF(OR(    'BS-8'!B89=0,    'BS-8'!B89=""),"",   'BS-8'!E89)</f>
        <v/>
      </c>
      <c r="F442" t="str">
        <f>IF(OR(    'BS-8'!B89=0,    'BS-8'!B89=""),"",   'BS-8'!F89)</f>
        <v/>
      </c>
      <c r="G442" t="str">
        <f>IF(B442="","No Number",IF(ISNUMBER(VALUE(MID(B442,5,2))),IF(LEN(B442)=3,"Total",IF(OR(LEFT(B442,3)="340",LEFT(B442,3)="350",ISNUMBER(F442)),IF(SUM(D442:F442)=0,0,"Data"),"No Number")),"Head"))</f>
        <v>No Number</v>
      </c>
    </row>
    <row r="443">
      <c r="B443" t="str">
        <f>IF(OR(    'BS-8'!B90=0,    'BS-8'!B90=""),"",   'BS-8'!B90)</f>
        <v/>
      </c>
      <c r="C443" t="str">
        <f>IF(OR(    'BS-8'!B90=0,    'BS-8'!B90=""),"",   'BS-8'!C90)</f>
        <v/>
      </c>
      <c r="D443" t="str">
        <f>IF(OR(    'BS-8'!B90=0,    'BS-8'!B90=""),"",   'BS-8'!D90)</f>
        <v/>
      </c>
      <c r="E443" t="str">
        <f>IF(OR(    'BS-8'!B90=0,    'BS-8'!B90=""),"",   'BS-8'!E90)</f>
        <v/>
      </c>
      <c r="F443" t="str">
        <f>IF(OR(    'BS-8'!B90=0,    'BS-8'!B90=""),"",   'BS-8'!F90)</f>
        <v/>
      </c>
      <c r="G443" t="str">
        <f>IF(B443="","No Number",IF(ISNUMBER(VALUE(MID(B443,5,2))),IF(LEN(B443)=3,"Total",IF(OR(LEFT(B443,3)="340",LEFT(B443,3)="350",ISNUMBER(F443)),IF(SUM(D443:F443)=0,0,"Data"),"No Number")),"Head"))</f>
        <v>No Number</v>
      </c>
    </row>
    <row r="444">
      <c r="B444" t="str">
        <f>IF(OR(    'BS-8'!B91=0,    'BS-8'!B91=""),"",   'BS-8'!B91)</f>
        <v/>
      </c>
      <c r="C444" t="str">
        <f>IF(OR(    'BS-8'!B91=0,    'BS-8'!B91=""),"",   'BS-8'!C91)</f>
        <v/>
      </c>
      <c r="D444" t="str">
        <f>IF(OR(    'BS-8'!B91=0,    'BS-8'!B91=""),"",   'BS-8'!D91)</f>
        <v/>
      </c>
      <c r="E444" t="str">
        <f>IF(OR(    'BS-8'!B91=0,    'BS-8'!B91=""),"",   'BS-8'!E91)</f>
        <v/>
      </c>
      <c r="F444" t="str">
        <f>IF(OR(    'BS-8'!B91=0,    'BS-8'!B91=""),"",   'BS-8'!F91)</f>
        <v/>
      </c>
      <c r="G444" t="str">
        <f>IF(B444="","No Number",IF(ISNUMBER(VALUE(MID(B444,5,2))),IF(LEN(B444)=3,"Total",IF(OR(LEFT(B444,3)="340",LEFT(B444,3)="350",ISNUMBER(F444)),IF(SUM(D444:F444)=0,0,"Data"),"No Number")),"Head"))</f>
        <v>No Number</v>
      </c>
    </row>
    <row r="445">
      <c r="B445" t="str">
        <f>IF(OR(    'BS-8'!B92=0,    'BS-8'!B92=""),"",   'BS-8'!B92)</f>
        <v/>
      </c>
      <c r="C445" t="str">
        <f>IF(OR(    'BS-8'!B92=0,    'BS-8'!B92=""),"",   'BS-8'!C92)</f>
        <v/>
      </c>
      <c r="D445" t="str">
        <f>IF(OR(    'BS-8'!B92=0,    'BS-8'!B92=""),"",   'BS-8'!D92)</f>
        <v/>
      </c>
      <c r="E445" t="str">
        <f>IF(OR(    'BS-8'!B92=0,    'BS-8'!B92=""),"",   'BS-8'!E92)</f>
        <v/>
      </c>
      <c r="F445" t="str">
        <f>IF(OR(    'BS-8'!B92=0,    'BS-8'!B92=""),"",   'BS-8'!F92)</f>
        <v/>
      </c>
      <c r="G445" t="str">
        <f>IF(B445="","No Number",IF(ISNUMBER(VALUE(MID(B445,5,2))),IF(LEN(B445)=3,"Total",IF(OR(LEFT(B445,3)="340",LEFT(B445,3)="350",ISNUMBER(F445)),IF(SUM(D445:F445)=0,0,"Data"),"No Number")),"Head"))</f>
        <v>No Number</v>
      </c>
    </row>
    <row r="446">
      <c r="B446" t="str">
        <f>IF(OR(    'BS-8'!B93=0,    'BS-8'!B93=""),"",   'BS-8'!B93)</f>
        <v/>
      </c>
      <c r="C446" t="str">
        <f>IF(OR(    'BS-8'!B93=0,    'BS-8'!B93=""),"",   'BS-8'!C93)</f>
        <v/>
      </c>
      <c r="D446" t="str">
        <f>IF(OR(    'BS-8'!B93=0,    'BS-8'!B93=""),"",   'BS-8'!D93)</f>
        <v/>
      </c>
      <c r="E446" t="str">
        <f>IF(OR(    'BS-8'!B93=0,    'BS-8'!B93=""),"",   'BS-8'!E93)</f>
        <v/>
      </c>
      <c r="F446" t="str">
        <f>IF(OR(    'BS-8'!B93=0,    'BS-8'!B93=""),"",   'BS-8'!F93)</f>
        <v/>
      </c>
      <c r="G446" t="str">
        <f>IF(B446="","No Number",IF(ISNUMBER(VALUE(MID(B446,5,2))),IF(LEN(B446)=3,"Total",IF(OR(LEFT(B446,3)="340",LEFT(B446,3)="350",ISNUMBER(F446)),IF(SUM(D446:F446)=0,0,"Data"),"No Number")),"Head"))</f>
        <v>No Number</v>
      </c>
    </row>
    <row r="447">
      <c r="B447" t="str">
        <f>IF(OR(    'BS-8'!B94=0,    'BS-8'!B94=""),"",   'BS-8'!B94)</f>
        <v/>
      </c>
      <c r="C447" t="str">
        <f>IF(OR(    'BS-8'!B94=0,    'BS-8'!B94=""),"",   'BS-8'!C94)</f>
        <v/>
      </c>
      <c r="D447" t="str">
        <f>IF(OR(    'BS-8'!B94=0,    'BS-8'!B94=""),"",   'BS-8'!D94)</f>
        <v/>
      </c>
      <c r="E447" t="str">
        <f>IF(OR(    'BS-8'!B94=0,    'BS-8'!B94=""),"",   'BS-8'!E94)</f>
        <v/>
      </c>
      <c r="F447" t="str">
        <f>IF(OR(    'BS-8'!B94=0,    'BS-8'!B94=""),"",   'BS-8'!F94)</f>
        <v/>
      </c>
      <c r="G447" t="str">
        <f>IF(B447="","No Number",IF(ISNUMBER(VALUE(MID(B447,5,2))),IF(LEN(B447)=3,"Total",IF(OR(LEFT(B447,3)="340",LEFT(B447,3)="350",ISNUMBER(F447)),IF(SUM(D447:F447)=0,0,"Data"),"No Number")),"Head"))</f>
        <v>No Number</v>
      </c>
    </row>
    <row r="448">
      <c r="B448" t="str">
        <f>IF(OR(    'BS-8'!B95=0,    'BS-8'!B95=""),"",   'BS-8'!B95)</f>
        <v/>
      </c>
      <c r="C448" t="str">
        <f>IF(OR(    'BS-8'!B95=0,    'BS-8'!B95=""),"",   'BS-8'!C95)</f>
        <v/>
      </c>
      <c r="D448" t="str">
        <f>IF(OR(    'BS-8'!B95=0,    'BS-8'!B95=""),"",   'BS-8'!D95)</f>
        <v/>
      </c>
      <c r="E448" t="str">
        <f>IF(OR(    'BS-8'!B95=0,    'BS-8'!B95=""),"",   'BS-8'!E95)</f>
        <v/>
      </c>
      <c r="F448" t="str">
        <f>IF(OR(    'BS-8'!B95=0,    'BS-8'!B95=""),"",   'BS-8'!F95)</f>
        <v/>
      </c>
      <c r="G448" t="str">
        <f>IF(B448="","No Number",IF(ISNUMBER(VALUE(MID(B448,5,2))),IF(LEN(B448)=3,"Total",IF(OR(LEFT(B448,3)="340",LEFT(B448,3)="350",ISNUMBER(F448)),IF(SUM(D448:F448)=0,0,"Data"),"No Number")),"Head"))</f>
        <v>No Number</v>
      </c>
    </row>
    <row r="449">
      <c r="B449" t="str">
        <f>IF(OR(    'BS-8'!B96=0,    'BS-8'!B96=""),"",   'BS-8'!B96)</f>
        <v/>
      </c>
      <c r="C449" t="str">
        <f>IF(OR(    'BS-8'!B96=0,    'BS-8'!B96=""),"",   'BS-8'!C96)</f>
        <v/>
      </c>
      <c r="D449" t="str">
        <f>IF(OR(    'BS-8'!B96=0,    'BS-8'!B96=""),"",   'BS-8'!D96)</f>
        <v/>
      </c>
      <c r="E449" t="str">
        <f>IF(OR(    'BS-8'!B96=0,    'BS-8'!B96=""),"",   'BS-8'!E96)</f>
        <v/>
      </c>
      <c r="F449" t="str">
        <f>IF(OR(    'BS-8'!B96=0,    'BS-8'!B96=""),"",   'BS-8'!F96)</f>
        <v/>
      </c>
      <c r="G449" t="str">
        <f>IF(B449="","No Number",IF(ISNUMBER(VALUE(MID(B449,5,2))),IF(LEN(B449)=3,"Total",IF(OR(LEFT(B449,3)="340",LEFT(B449,3)="350",ISNUMBER(F449)),IF(SUM(D449:F449)=0,0,"Data"),"No Number")),"Head"))</f>
        <v>No Number</v>
      </c>
    </row>
    <row r="450">
      <c r="B450" t="str">
        <f>IF(OR(    'BS-8'!B97=0,    'BS-8'!B97=""),"",   'BS-8'!B97)</f>
        <v/>
      </c>
      <c r="C450" t="str">
        <f>IF(OR(    'BS-8'!B97=0,    'BS-8'!B97=""),"",   'BS-8'!C97)</f>
        <v/>
      </c>
      <c r="D450" t="str">
        <f>IF(OR(    'BS-8'!B97=0,    'BS-8'!B97=""),"",   'BS-8'!D97)</f>
        <v/>
      </c>
      <c r="E450" t="str">
        <f>IF(OR(    'BS-8'!B97=0,    'BS-8'!B97=""),"",   'BS-8'!E97)</f>
        <v/>
      </c>
      <c r="F450" t="str">
        <f>IF(OR(    'BS-8'!B97=0,    'BS-8'!B97=""),"",   'BS-8'!F97)</f>
        <v/>
      </c>
      <c r="G450" t="str">
        <f>IF(B450="","No Number",IF(ISNUMBER(VALUE(MID(B450,5,2))),IF(LEN(B450)=3,"Total",IF(OR(LEFT(B450,3)="340",LEFT(B450,3)="350",ISNUMBER(F450)),IF(SUM(D450:F450)=0,0,"Data"),"No Number")),"Head"))</f>
        <v>No Number</v>
      </c>
    </row>
    <row r="451">
      <c r="B451">
        <f>IF(OR(    'BS-8'!B98=0,    'BS-8'!B98=""),"",   'BS-8'!B98)</f>
        <v>220</v>
      </c>
      <c r="C451" t="str">
        <f>IF(OR(    'BS-8'!B98=0,    'BS-8'!B98=""),"",   'BS-8'!C98)</f>
        <v>Total-Administrative Expenses-ഭരണ ചെലവുകള്‍-ആകെ</v>
      </c>
      <c r="D451">
        <f>SUBTOTAL(9,D413:D450)</f>
        <v>1644623</v>
      </c>
      <c r="E451">
        <f>SUBTOTAL(9,E413:E450)</f>
        <v>2059000</v>
      </c>
      <c r="F451">
        <f>SUBTOTAL(9,F413:F450)</f>
        <v>2764000</v>
      </c>
      <c r="G451" t="str">
        <f>IF(B451="","No Number",IF(ISNUMBER(VALUE(MID(B451,5,2))),IF(LEN(B451)=3,"Total",IF(OR(LEFT(B451,3)="340",LEFT(B451,3)="350",ISNUMBER(F451)),IF(SUM(D451:F451)=0,0,"Data"),"No Number")),"Head"))</f>
        <v>Head</v>
      </c>
    </row>
    <row r="452" xml:space="preserve">
      <c r="B452" t="str">
        <v>BS-8 PARTICULARS</v>
      </c>
      <c r="D452" t="str">
        <f>D32</f>
        <v>Actuals for the year 2023-2024(യഥാര്‍ത്ഥ കണക്ക് 2023-2024)</v>
      </c>
      <c r="E452" t="str">
        <f>E32</f>
        <v>Budget  for the  year (including all revisions) 2024-2025  (പരിഷ്കരിച്ച ബജറ്റ്  2024-2025)</v>
      </c>
      <c r="F452" t="str" xml:space="preserve">
        <f>F32</f>
        <v xml:space="preserve">Budget for the Year2025-2026
 (ബജറ്റ്-2025-2026)</v>
      </c>
      <c r="G452" t="str">
        <f>IF(B452="","No Number",IF(ISNUMBER(VALUE(MID(B452,5,2))),IF(LEN(B452)=3,"Total",IF(OR(LEFT(B452,3)="340",LEFT(B452,3)="350",ISNUMBER(F452)),IF(SUM(D452:F452)=0,0,"Data"),"No Number")),"Head"))</f>
        <v>Head</v>
      </c>
    </row>
    <row r="453">
      <c r="B453" t="str">
        <f>'BS-8'!B99</f>
        <v xml:space="preserve">230 - Operations &amp; Maintenance-സംരക്ഷണവും  നടത്തിപ്പും </v>
      </c>
      <c r="G453" t="str">
        <f>IF(B453="","No Number",IF(ISNUMBER(VALUE(MID(B453,5,2))),IF(LEN(B453)=3,"Total",IF(OR(LEFT(B453,3)="340",LEFT(B453,3)="350",ISNUMBER(F453)),IF(SUM(D453:F453)=0,0,"Data"),"No Number")),"Head"))</f>
        <v>Head</v>
      </c>
    </row>
    <row r="454">
      <c r="B454">
        <f>IF(OR(    'BS-8'!B100=0,    'BS-8'!B100=""),"",   'BS-8'!B100)</f>
        <v>2301001</v>
      </c>
      <c r="C454" t="str">
        <f>IF(OR(    'BS-8'!B100=0,    'BS-8'!B100=""),"",   'BS-8'!C100)</f>
        <v>Power-വൈദ്യുതി/ഊര്‍ജം</v>
      </c>
      <c r="D454">
        <f>IF(OR(    'BS-8'!B100=0,    'BS-8'!B100=""),"",   'BS-8'!D100)</f>
        <v>392658</v>
      </c>
      <c r="E454">
        <f>IF(OR(    'BS-8'!B100=0,    'BS-8'!B100=""),"",   'BS-8'!E100)</f>
        <v>700000</v>
      </c>
      <c r="F454">
        <f>IF(OR(    'BS-8'!B100=0,    'BS-8'!B100=""),"",   'BS-8'!F100)</f>
        <v>750000</v>
      </c>
      <c r="G454" t="str">
        <f>IF(B454="","No Number",IF(ISNUMBER(VALUE(MID(B454,5,2))),IF(LEN(B454)=3,"Total",IF(OR(LEFT(B454,3)="340",LEFT(B454,3)="350",ISNUMBER(F454)),IF(SUM(D454:F454)=0,0,"Data"),"No Number")),"Head"))</f>
        <v>Data</v>
      </c>
    </row>
    <row r="455">
      <c r="B455">
        <f>IF(OR(    'BS-8'!B101=0,    'BS-8'!B101=""),"",   'BS-8'!B101)</f>
        <v>2301002</v>
      </c>
      <c r="C455" t="str">
        <f>IF(OR(    'BS-8'!B101=0,    'BS-8'!B101=""),"",   'BS-8'!C101)</f>
        <v>Diesel, Petrol, Gas &amp; Lubricants- ഡീസല്‍ പെട്രോള്‍ , ഓയില്‍ , ലൂബ്രിക്കന്‍റ്</v>
      </c>
      <c r="D455">
        <f>IF(OR(    'BS-8'!B101=0,    'BS-8'!B101=""),"",   'BS-8'!D101)</f>
        <v>137502</v>
      </c>
      <c r="E455">
        <f>IF(OR(    'BS-8'!B101=0,    'BS-8'!B101=""),"",   'BS-8'!E101)</f>
        <v>180000</v>
      </c>
      <c r="F455">
        <f>IF(OR(    'BS-8'!B101=0,    'BS-8'!B101=""),"",   'BS-8'!F101)</f>
        <v>225000</v>
      </c>
      <c r="G455" t="str">
        <f>IF(B455="","No Number",IF(ISNUMBER(VALUE(MID(B455,5,2))),IF(LEN(B455)=3,"Total",IF(OR(LEFT(B455,3)="340",LEFT(B455,3)="350",ISNUMBER(F455)),IF(SUM(D455:F455)=0,0,"Data"),"No Number")),"Head"))</f>
        <v>Data</v>
      </c>
    </row>
    <row r="456">
      <c r="B456">
        <f>IF(OR(    'BS-8'!B102=0,    'BS-8'!B102=""),"",   'BS-8'!B102)</f>
        <v>2301101</v>
      </c>
      <c r="C456" t="str">
        <f>IF(OR(    'BS-8'!B102=0,    'BS-8'!B102=""),"",   'BS-8'!C102)</f>
        <v>Water Charges for Drinking Water Schemes-വാട്ടര്‍ ചാര്‍ജ്</v>
      </c>
      <c r="D456">
        <f>IF(OR(    'BS-8'!B102=0,    'BS-8'!B102=""),"",   'BS-8'!D102)</f>
        <v>43680</v>
      </c>
      <c r="E456">
        <f>IF(OR(    'BS-8'!B102=0,    'BS-8'!B102=""),"",   'BS-8'!E102)</f>
        <v>45000</v>
      </c>
      <c r="F456">
        <f>IF(OR(    'BS-8'!B102=0,    'BS-8'!B102=""),"",   'BS-8'!F102)</f>
        <v>50000</v>
      </c>
      <c r="G456" t="str">
        <f>IF(B456="","No Number",IF(ISNUMBER(VALUE(MID(B456,5,2))),IF(LEN(B456)=3,"Total",IF(OR(LEFT(B456,3)="340",LEFT(B456,3)="350",ISNUMBER(F456)),IF(SUM(D456:F456)=0,0,"Data"),"No Number")),"Head"))</f>
        <v>Data</v>
      </c>
    </row>
    <row r="457">
      <c r="B457">
        <f>IF(OR(    'BS-8'!B103=0,    'BS-8'!B103=""),"",   'BS-8'!B103)</f>
        <v>2302001</v>
      </c>
      <c r="C457" t="str">
        <f>IF(OR(    'BS-8'!B103=0,    'BS-8'!B103=""),"",   'BS-8'!C103)</f>
        <v>Bulk Purchases</v>
      </c>
      <c r="D457">
        <f>IF(OR(    'BS-8'!B103=0,    'BS-8'!B103=""),"",   'BS-8'!D103)</f>
        <v>0</v>
      </c>
      <c r="E457">
        <f>IF(OR(    'BS-8'!B103=0,    'BS-8'!B103=""),"",   'BS-8'!E103)</f>
        <v>0</v>
      </c>
      <c r="F457">
        <f>IF(OR(    'BS-8'!B103=0,    'BS-8'!B103=""),"",   'BS-8'!F103)</f>
        <v>0</v>
      </c>
      <c r="G457">
        <f>IF(B457="","No Number",IF(ISNUMBER(VALUE(MID(B457,5,2))),IF(LEN(B457)=3,"Total",IF(OR(LEFT(B457,3)="340",LEFT(B457,3)="350",ISNUMBER(F457)),IF(SUM(D457:F457)=0,0,"Data"),"No Number")),"Head"))</f>
        <v>0</v>
      </c>
    </row>
    <row r="458">
      <c r="B458">
        <f>IF(OR(    'BS-8'!B104=0,    'BS-8'!B104=""),"",   'BS-8'!B104)</f>
        <v>2303001</v>
      </c>
      <c r="C458" t="str">
        <f>IF(OR(    'BS-8'!B104=0,    'BS-8'!B104=""),"",   'BS-8'!C104)</f>
        <v>Consumption of Stores</v>
      </c>
      <c r="D458">
        <f>IF(OR(    'BS-8'!B104=0,    'BS-8'!B104=""),"",   'BS-8'!D104)</f>
        <v>0</v>
      </c>
      <c r="E458">
        <f>IF(OR(    'BS-8'!B104=0,    'BS-8'!B104=""),"",   'BS-8'!E104)</f>
        <v>0</v>
      </c>
      <c r="F458">
        <f>IF(OR(    'BS-8'!B104=0,    'BS-8'!B104=""),"",   'BS-8'!F104)</f>
        <v>5000</v>
      </c>
      <c r="G458" t="str">
        <f>IF(B458="","No Number",IF(ISNUMBER(VALUE(MID(B458,5,2))),IF(LEN(B458)=3,"Total",IF(OR(LEFT(B458,3)="340",LEFT(B458,3)="350",ISNUMBER(F458)),IF(SUM(D458:F458)=0,0,"Data"),"No Number")),"Head"))</f>
        <v>Data</v>
      </c>
    </row>
    <row r="459">
      <c r="B459">
        <f>IF(OR(    'BS-8'!B105=0,    'BS-8'!B105=""),"",   'BS-8'!B105)</f>
        <v>2304001</v>
      </c>
      <c r="C459" t="str">
        <f>IF(OR(    'BS-8'!B105=0,    'BS-8'!B105=""),"",   'BS-8'!C105)</f>
        <v>Hire Charges-വാടക</v>
      </c>
      <c r="D459">
        <f>IF(OR(    'BS-8'!B105=0,    'BS-8'!B105=""),"",   'BS-8'!D105)</f>
        <v>22418</v>
      </c>
      <c r="E459">
        <f>IF(OR(    'BS-8'!B105=0,    'BS-8'!B105=""),"",   'BS-8'!E105)</f>
        <v>125000</v>
      </c>
      <c r="F459">
        <f>IF(OR(    'BS-8'!B105=0,    'BS-8'!B105=""),"",   'BS-8'!F105)</f>
        <v>150000</v>
      </c>
      <c r="G459" t="str">
        <f>IF(B459="","No Number",IF(ISNUMBER(VALUE(MID(B459,5,2))),IF(LEN(B459)=3,"Total",IF(OR(LEFT(B459,3)="340",LEFT(B459,3)="350",ISNUMBER(F459)),IF(SUM(D459:F459)=0,0,"Data"),"No Number")),"Head"))</f>
        <v>Data</v>
      </c>
    </row>
    <row r="460">
      <c r="B460">
        <f>IF(OR(    'BS-8'!B106=0,    'BS-8'!B106=""),"",   'BS-8'!B106)</f>
        <v>2305001</v>
      </c>
      <c r="C460" t="str">
        <f>IF(OR(    'BS-8'!B106=0,    'BS-8'!B106=""),"",   'BS-8'!C106)</f>
        <v>Repairs &amp; Maintenance - Infrastructure Assets - Buildings-സംരക്ഷണവും അറ്റകുറ്റപ്പണികളും-പൊതു കെട്ടിടങ്ങള്‍</v>
      </c>
      <c r="D460">
        <f>IF(OR(    'BS-8'!B106=0,    'BS-8'!B106=""),"",   'BS-8'!D106)</f>
        <v>37018</v>
      </c>
      <c r="E460">
        <f>IF(OR(    'BS-8'!B106=0,    'BS-8'!B106=""),"",   'BS-8'!E106)</f>
        <v>40000</v>
      </c>
      <c r="F460">
        <f>IF(OR(    'BS-8'!B106=0,    'BS-8'!B106=""),"",   'BS-8'!F106)</f>
        <v>40000</v>
      </c>
      <c r="G460" t="str">
        <f>IF(B460="","No Number",IF(ISNUMBER(VALUE(MID(B460,5,2))),IF(LEN(B460)=3,"Total",IF(OR(LEFT(B460,3)="340",LEFT(B460,3)="350",ISNUMBER(F460)),IF(SUM(D460:F460)=0,0,"Data"),"No Number")),"Head"))</f>
        <v>Data</v>
      </c>
    </row>
    <row r="461">
      <c r="B461">
        <f>IF(OR(    'BS-8'!B107=0,    'BS-8'!B107=""),"",   'BS-8'!B107)</f>
        <v>2305002</v>
      </c>
      <c r="C461" t="str">
        <f>IF(OR(    'BS-8'!B107=0,    'BS-8'!B107=""),"",   'BS-8'!C107)</f>
        <v>Repairs &amp; Maintenance - Infrastructure Assets - Roads-സംരക്ഷണവും അറ്റകുറ്റപ്പണികളും-റോഡുകള്‍</v>
      </c>
      <c r="D461">
        <f>IF(OR(    'BS-8'!B107=0,    'BS-8'!B107=""),"",   'BS-8'!D107)</f>
        <v>10000</v>
      </c>
      <c r="E461">
        <f>IF(OR(    'BS-8'!B107=0,    'BS-8'!B107=""),"",   'BS-8'!E107)</f>
        <v>0</v>
      </c>
      <c r="F461">
        <f>IF(OR(    'BS-8'!B107=0,    'BS-8'!B107=""),"",   'BS-8'!F107)</f>
        <v>15000</v>
      </c>
      <c r="G461" t="str">
        <f>IF(B461="","No Number",IF(ISNUMBER(VALUE(MID(B461,5,2))),IF(LEN(B461)=3,"Total",IF(OR(LEFT(B461,3)="340",LEFT(B461,3)="350",ISNUMBER(F461)),IF(SUM(D461:F461)=0,0,"Data"),"No Number")),"Head"))</f>
        <v>Data</v>
      </c>
    </row>
    <row r="462">
      <c r="B462">
        <f>IF(OR(    'BS-8'!B108=0,    'BS-8'!B108=""),"",   'BS-8'!B108)</f>
        <v>2305003</v>
      </c>
      <c r="C462" t="str">
        <f>IF(OR(    'BS-8'!B108=0,    'BS-8'!B108=""),"",   'BS-8'!C108)</f>
        <v>Repairs &amp; Maintenance - Lanes-സംരക്ഷണവും അറ്റകുറ്റപ്പണികളും--ലെയിനുകള്‍</v>
      </c>
      <c r="D462">
        <f>IF(OR(    'BS-8'!B108=0,    'BS-8'!B108=""),"",   'BS-8'!D108)</f>
        <v>0</v>
      </c>
      <c r="E462">
        <f>IF(OR(    'BS-8'!B108=0,    'BS-8'!B108=""),"",   'BS-8'!E108)</f>
        <v>0</v>
      </c>
      <c r="F462">
        <f>IF(OR(    'BS-8'!B108=0,    'BS-8'!B108=""),"",   'BS-8'!F108)</f>
        <v>0</v>
      </c>
      <c r="G462">
        <f>IF(B462="","No Number",IF(ISNUMBER(VALUE(MID(B462,5,2))),IF(LEN(B462)=3,"Total",IF(OR(LEFT(B462,3)="340",LEFT(B462,3)="350",ISNUMBER(F462)),IF(SUM(D462:F462)=0,0,"Data"),"No Number")),"Head"))</f>
        <v>0</v>
      </c>
    </row>
    <row r="463">
      <c r="B463">
        <f>IF(OR(    'BS-8'!B109=0,    'BS-8'!B109=""),"",   'BS-8'!B109)</f>
        <v>2305004</v>
      </c>
      <c r="C463" t="str">
        <f>IF(OR(    'BS-8'!B109=0,    'BS-8'!B109=""),"",   'BS-8'!C109)</f>
        <v>Repairs &amp; Maintenance Culverts &amp; Bridges-സംരക്ഷണവും അറ്റകുറ്റപ്പണികളും--പാലങ്ങളും കലുങ്ക്കളും</v>
      </c>
      <c r="D463">
        <f>IF(OR(    'BS-8'!B109=0,    'BS-8'!B109=""),"",   'BS-8'!D109)</f>
        <v>0</v>
      </c>
      <c r="E463">
        <f>IF(OR(    'BS-8'!B109=0,    'BS-8'!B109=""),"",   'BS-8'!E109)</f>
        <v>0</v>
      </c>
      <c r="F463">
        <f>IF(OR(    'BS-8'!B109=0,    'BS-8'!B109=""),"",   'BS-8'!F109)</f>
        <v>0</v>
      </c>
      <c r="G463">
        <f>IF(B463="","No Number",IF(ISNUMBER(VALUE(MID(B463,5,2))),IF(LEN(B463)=3,"Total",IF(OR(LEFT(B463,3)="340",LEFT(B463,3)="350",ISNUMBER(F463)),IF(SUM(D463:F463)=0,0,"Data"),"No Number")),"Head"))</f>
        <v>0</v>
      </c>
    </row>
    <row r="464">
      <c r="B464">
        <f>IF(OR(    'BS-8'!B110=0,    'BS-8'!B110=""),"",   'BS-8'!B110)</f>
        <v>2305005</v>
      </c>
      <c r="C464" t="str">
        <f>IF(OR(    'BS-8'!B110=0,    'BS-8'!B110=""),"",   'BS-8'!C110)</f>
        <v>Repairs &amp; Maintenance - Drinking Water-സംരക്ഷണവും അറ്റകുറ്റപ്പണികളും-കുടിവെള്ള പദ്ധതികള്‍</v>
      </c>
      <c r="D464">
        <f>IF(OR(    'BS-8'!B110=0,    'BS-8'!B110=""),"",   'BS-8'!D110)</f>
        <v>0</v>
      </c>
      <c r="E464">
        <f>IF(OR(    'BS-8'!B110=0,    'BS-8'!B110=""),"",   'BS-8'!E110)</f>
        <v>0</v>
      </c>
      <c r="F464">
        <f>IF(OR(    'BS-8'!B110=0,    'BS-8'!B110=""),"",   'BS-8'!F110)</f>
        <v>0</v>
      </c>
      <c r="G464">
        <f>IF(B464="","No Number",IF(ISNUMBER(VALUE(MID(B464,5,2))),IF(LEN(B464)=3,"Total",IF(OR(LEFT(B464,3)="340",LEFT(B464,3)="350",ISNUMBER(F464)),IF(SUM(D464:F464)=0,0,"Data"),"No Number")),"Head"))</f>
        <v>0</v>
      </c>
    </row>
    <row r="465">
      <c r="B465">
        <f>IF(OR(    'BS-8'!B111=0,    'BS-8'!B111=""),"",   'BS-8'!B111)</f>
        <v>2305006</v>
      </c>
      <c r="C465" t="str">
        <f>IF(OR(    'BS-8'!B111=0,    'BS-8'!B111=""),"",   'BS-8'!C111)</f>
        <v>Repairs &amp; Maintenance Irrigation-സംരക്ഷണവും അറ്റകുറ്റപ്പണികളും-ജല സേചന പദ്ധതികള്‍</v>
      </c>
      <c r="D465">
        <f>IF(OR(    'BS-8'!B111=0,    'BS-8'!B111=""),"",   'BS-8'!D111)</f>
        <v>0</v>
      </c>
      <c r="E465">
        <f>IF(OR(    'BS-8'!B111=0,    'BS-8'!B111=""),"",   'BS-8'!E111)</f>
        <v>0</v>
      </c>
      <c r="F465">
        <f>IF(OR(    'BS-8'!B111=0,    'BS-8'!B111=""),"",   'BS-8'!F111)</f>
        <v>0</v>
      </c>
      <c r="G465">
        <f>IF(B465="","No Number",IF(ISNUMBER(VALUE(MID(B465,5,2))),IF(LEN(B465)=3,"Total",IF(OR(LEFT(B465,3)="340",LEFT(B465,3)="350",ISNUMBER(F465)),IF(SUM(D465:F465)=0,0,"Data"),"No Number")),"Head"))</f>
        <v>0</v>
      </c>
    </row>
    <row r="466">
      <c r="B466">
        <f>IF(OR(    'BS-8'!B112=0,    'BS-8'!B112=""),"",   'BS-8'!B112)</f>
        <v>2305007</v>
      </c>
      <c r="C466" t="str">
        <f>IF(OR(    'BS-8'!B112=0,    'BS-8'!B112=""),"",   'BS-8'!C112)</f>
        <v>Repairs &amp; Maintenance - Electricityസംരക്ഷണവും അറ്റകുറ്റപ്പണികളും-വൈദ്യുതി</v>
      </c>
      <c r="D466">
        <f>IF(OR(    'BS-8'!B112=0,    'BS-8'!B112=""),"",   'BS-8'!D112)</f>
        <v>0</v>
      </c>
      <c r="E466">
        <f>IF(OR(    'BS-8'!B112=0,    'BS-8'!B112=""),"",   'BS-8'!E112)</f>
        <v>40000</v>
      </c>
      <c r="F466">
        <f>IF(OR(    'BS-8'!B112=0,    'BS-8'!B112=""),"",   'BS-8'!F112)</f>
        <v>40000</v>
      </c>
      <c r="G466" t="str">
        <f>IF(B466="","No Number",IF(ISNUMBER(VALUE(MID(B466,5,2))),IF(LEN(B466)=3,"Total",IF(OR(LEFT(B466,3)="340",LEFT(B466,3)="350",ISNUMBER(F466)),IF(SUM(D466:F466)=0,0,"Data"),"No Number")),"Head"))</f>
        <v>Data</v>
      </c>
    </row>
    <row r="467">
      <c r="B467">
        <f>IF(OR(    'BS-8'!B113=0,    'BS-8'!B113=""),"",   'BS-8'!B113)</f>
        <v>2305008</v>
      </c>
      <c r="C467" t="str">
        <f>IF(OR(    'BS-8'!B113=0,    'BS-8'!B113=""),"",   'BS-8'!C113)</f>
        <v>Repairs &amp; Maintenance - Waste Treatment-സംരക്ഷണവും അറ്റകുറ്റപ്പണികളും-മാലിന്യ നിര്‍മാര്‍ജന പദ്ധതികള്‍</v>
      </c>
      <c r="D467">
        <f>IF(OR(    'BS-8'!B113=0,    'BS-8'!B113=""),"",   'BS-8'!D113)</f>
        <v>0</v>
      </c>
      <c r="E467">
        <f>IF(OR(    'BS-8'!B113=0,    'BS-8'!B113=""),"",   'BS-8'!E113)</f>
        <v>0</v>
      </c>
      <c r="F467">
        <f>IF(OR(    'BS-8'!B113=0,    'BS-8'!B113=""),"",   'BS-8'!F113)</f>
        <v>0</v>
      </c>
      <c r="G467">
        <f>IF(B467="","No Number",IF(ISNUMBER(VALUE(MID(B467,5,2))),IF(LEN(B467)=3,"Total",IF(OR(LEFT(B467,3)="340",LEFT(B467,3)="350",ISNUMBER(F467)),IF(SUM(D467:F467)=0,0,"Data"),"No Number")),"Head"))</f>
        <v>0</v>
      </c>
    </row>
    <row r="468">
      <c r="B468">
        <f>IF(OR(    'BS-8'!B114=0,    'BS-8'!B114=""),"",   'BS-8'!B114)</f>
        <v>2305009</v>
      </c>
      <c r="C468" t="str">
        <f>IF(OR(    'BS-8'!B114=0,    'BS-8'!B114=""),"",   'BS-8'!C114)</f>
        <v>Repairs &amp; Maintenance - Movable Assets-സംരക്ഷണവും അറ്റകുറ്റപ്പണികളും-ജംഗമ ആസ്തികള്‍</v>
      </c>
      <c r="D468">
        <f>IF(OR(    'BS-8'!B114=0,    'BS-8'!B114=""),"",   'BS-8'!D114)</f>
        <v>0</v>
      </c>
      <c r="E468">
        <f>IF(OR(    'BS-8'!B114=0,    'BS-8'!B114=""),"",   'BS-8'!E114)</f>
        <v>200000</v>
      </c>
      <c r="F468">
        <f>IF(OR(    'BS-8'!B114=0,    'BS-8'!B114=""),"",   'BS-8'!F114)</f>
        <v>200000</v>
      </c>
      <c r="G468" t="str">
        <f>IF(B468="","No Number",IF(ISNUMBER(VALUE(MID(B468,5,2))),IF(LEN(B468)=3,"Total",IF(OR(LEFT(B468,3)="340",LEFT(B468,3)="350",ISNUMBER(F468)),IF(SUM(D468:F468)=0,0,"Data"),"No Number")),"Head"))</f>
        <v>Data</v>
      </c>
    </row>
    <row r="469">
      <c r="B469">
        <f>IF(OR(    'BS-8'!B115=0,    'BS-8'!B115=""),"",   'BS-8'!B115)</f>
        <v>2305099</v>
      </c>
      <c r="C469" t="str">
        <f>IF(OR(    'BS-8'!B115=0,    'BS-8'!B115=""),"",   'BS-8'!C115)</f>
        <v>Repairs &amp; Maintenance -Other Fixed Assets-സംരക്ഷണവും അറ്റകുറ്റപ്പണികളും-മറ്റ് സ്ഥിര ആസ്തികള്‍</v>
      </c>
      <c r="D469">
        <f>IF(OR(    'BS-8'!B115=0,    'BS-8'!B115=""),"",   'BS-8'!D115)</f>
        <v>0</v>
      </c>
      <c r="E469">
        <f>IF(OR(    'BS-8'!B115=0,    'BS-8'!B115=""),"",   'BS-8'!E115)</f>
        <v>15000</v>
      </c>
      <c r="F469">
        <f>IF(OR(    'BS-8'!B115=0,    'BS-8'!B115=""),"",   'BS-8'!F115)</f>
        <v>15000</v>
      </c>
      <c r="G469" t="str">
        <f>IF(B469="","No Number",IF(ISNUMBER(VALUE(MID(B469,5,2))),IF(LEN(B469)=3,"Total",IF(OR(LEFT(B469,3)="340",LEFT(B469,3)="350",ISNUMBER(F469)),IF(SUM(D469:F469)=0,0,"Data"),"No Number")),"Head"))</f>
        <v>Data</v>
      </c>
    </row>
    <row r="470">
      <c r="B470">
        <f>IF(OR(    'BS-8'!B116=0,    'BS-8'!B116=""),"",   'BS-8'!B116)</f>
        <v>2308001</v>
      </c>
      <c r="C470" t="str">
        <f>IF(OR(    'BS-8'!B116=0,    'BS-8'!B116=""),"",   'BS-8'!C116)</f>
        <v>Other Operating and maintenance expenses-മറ്റ് നടത്തിപ്പ്/മെയിന്റനന്‍സ് ചെലവുകള്‍</v>
      </c>
      <c r="D470">
        <f>IF(OR(    'BS-8'!B116=0,    'BS-8'!B116=""),"",   'BS-8'!D116)</f>
        <v>0</v>
      </c>
      <c r="E470">
        <f>IF(OR(    'BS-8'!B116=0,    'BS-8'!B116=""),"",   'BS-8'!E116)</f>
        <v>70000</v>
      </c>
      <c r="F470">
        <f>IF(OR(    'BS-8'!B116=0,    'BS-8'!B116=""),"",   'BS-8'!F116)</f>
        <v>75000</v>
      </c>
      <c r="G470" t="str">
        <f>IF(B470="","No Number",IF(ISNUMBER(VALUE(MID(B470,5,2))),IF(LEN(B470)=3,"Total",IF(OR(LEFT(B470,3)="340",LEFT(B470,3)="350",ISNUMBER(F470)),IF(SUM(D470:F470)=0,0,"Data"),"No Number")),"Head"))</f>
        <v>Data</v>
      </c>
    </row>
    <row r="471">
      <c r="B471" t="str">
        <f>IF(OR(    'BS-8'!B117=0,    'BS-8'!B117=""),"",   'BS-8'!B117)</f>
        <v/>
      </c>
      <c r="C471" t="str">
        <f>IF(OR(    'BS-8'!B117=0,    'BS-8'!B117=""),"",   'BS-8'!C117)</f>
        <v/>
      </c>
      <c r="D471" t="str">
        <f>IF(OR(    'BS-8'!B117=0,    'BS-8'!B117=""),"",   'BS-8'!D117)</f>
        <v/>
      </c>
      <c r="E471" t="str">
        <f>IF(OR(    'BS-8'!B117=0,    'BS-8'!B117=""),"",   'BS-8'!E117)</f>
        <v/>
      </c>
      <c r="F471" t="str">
        <f>IF(OR(    'BS-8'!B117=0,    'BS-8'!B117=""),"",   'BS-8'!F117)</f>
        <v/>
      </c>
      <c r="G471" t="str">
        <f>IF(B471="","No Number",IF(ISNUMBER(VALUE(MID(B471,5,2))),IF(LEN(B471)=3,"Total",IF(OR(LEFT(B471,3)="340",LEFT(B471,3)="350",ISNUMBER(F471)),IF(SUM(D471:F471)=0,0,"Data"),"No Number")),"Head"))</f>
        <v>No Number</v>
      </c>
    </row>
    <row r="472">
      <c r="B472" t="str">
        <f>IF(OR(    'BS-8'!B118=0,    'BS-8'!B118=""),"",   'BS-8'!B118)</f>
        <v/>
      </c>
      <c r="C472" t="str">
        <f>IF(OR(    'BS-8'!B118=0,    'BS-8'!B118=""),"",   'BS-8'!C118)</f>
        <v/>
      </c>
      <c r="D472" t="str">
        <f>IF(OR(    'BS-8'!B118=0,    'BS-8'!B118=""),"",   'BS-8'!D118)</f>
        <v/>
      </c>
      <c r="E472" t="str">
        <f>IF(OR(    'BS-8'!B118=0,    'BS-8'!B118=""),"",   'BS-8'!E118)</f>
        <v/>
      </c>
      <c r="F472" t="str">
        <f>IF(OR(    'BS-8'!B118=0,    'BS-8'!B118=""),"",   'BS-8'!F118)</f>
        <v/>
      </c>
      <c r="G472" t="str">
        <f>IF(B472="","No Number",IF(ISNUMBER(VALUE(MID(B472,5,2))),IF(LEN(B472)=3,"Total",IF(OR(LEFT(B472,3)="340",LEFT(B472,3)="350",ISNUMBER(F472)),IF(SUM(D472:F472)=0,0,"Data"),"No Number")),"Head"))</f>
        <v>No Number</v>
      </c>
    </row>
    <row r="473">
      <c r="B473" t="str">
        <f>IF(OR(    'BS-8'!B119=0,    'BS-8'!B119=""),"",   'BS-8'!B119)</f>
        <v/>
      </c>
      <c r="C473" t="str">
        <f>IF(OR(    'BS-8'!B119=0,    'BS-8'!B119=""),"",   'BS-8'!C119)</f>
        <v/>
      </c>
      <c r="D473" t="str">
        <f>IF(OR(    'BS-8'!B119=0,    'BS-8'!B119=""),"",   'BS-8'!D119)</f>
        <v/>
      </c>
      <c r="E473" t="str">
        <f>IF(OR(    'BS-8'!B119=0,    'BS-8'!B119=""),"",   'BS-8'!E119)</f>
        <v/>
      </c>
      <c r="F473" t="str">
        <f>IF(OR(    'BS-8'!B119=0,    'BS-8'!B119=""),"",   'BS-8'!F119)</f>
        <v/>
      </c>
      <c r="G473" t="str">
        <f>IF(B473="","No Number",IF(ISNUMBER(VALUE(MID(B473,5,2))),IF(LEN(B473)=3,"Total",IF(OR(LEFT(B473,3)="340",LEFT(B473,3)="350",ISNUMBER(F473)),IF(SUM(D473:F473)=0,0,"Data"),"No Number")),"Head"))</f>
        <v>No Number</v>
      </c>
    </row>
    <row r="474">
      <c r="B474" t="str">
        <f>IF(OR(    'BS-8'!B120=0,    'BS-8'!B120=""),"",   'BS-8'!B120)</f>
        <v/>
      </c>
      <c r="C474" t="str">
        <f>IF(OR(    'BS-8'!B120=0,    'BS-8'!B120=""),"",   'BS-8'!C120)</f>
        <v/>
      </c>
      <c r="D474" t="str">
        <f>IF(OR(    'BS-8'!B120=0,    'BS-8'!B120=""),"",   'BS-8'!D120)</f>
        <v/>
      </c>
      <c r="E474" t="str">
        <f>IF(OR(    'BS-8'!B120=0,    'BS-8'!B120=""),"",   'BS-8'!E120)</f>
        <v/>
      </c>
      <c r="F474" t="str">
        <f>IF(OR(    'BS-8'!B120=0,    'BS-8'!B120=""),"",   'BS-8'!F120)</f>
        <v/>
      </c>
      <c r="G474" t="str">
        <f>IF(B474="","No Number",IF(ISNUMBER(VALUE(MID(B474,5,2))),IF(LEN(B474)=3,"Total",IF(OR(LEFT(B474,3)="340",LEFT(B474,3)="350",ISNUMBER(F474)),IF(SUM(D474:F474)=0,0,"Data"),"No Number")),"Head"))</f>
        <v>No Number</v>
      </c>
    </row>
    <row r="475">
      <c r="B475" t="str">
        <f>IF(OR(    'BS-8'!B121=0,    'BS-8'!B121=""),"",   'BS-8'!B121)</f>
        <v/>
      </c>
      <c r="C475" t="str">
        <f>IF(OR(    'BS-8'!B121=0,    'BS-8'!B121=""),"",   'BS-8'!C121)</f>
        <v/>
      </c>
      <c r="D475" t="str">
        <f>IF(OR(    'BS-8'!B121=0,    'BS-8'!B121=""),"",   'BS-8'!D121)</f>
        <v/>
      </c>
      <c r="E475" t="str">
        <f>IF(OR(    'BS-8'!B121=0,    'BS-8'!B121=""),"",   'BS-8'!E121)</f>
        <v/>
      </c>
      <c r="F475" t="str">
        <f>IF(OR(    'BS-8'!B121=0,    'BS-8'!B121=""),"",   'BS-8'!F121)</f>
        <v/>
      </c>
      <c r="G475" t="str">
        <f>IF(B475="","No Number",IF(ISNUMBER(VALUE(MID(B475,5,2))),IF(LEN(B475)=3,"Total",IF(OR(LEFT(B475,3)="340",LEFT(B475,3)="350",ISNUMBER(F475)),IF(SUM(D475:F475)=0,0,"Data"),"No Number")),"Head"))</f>
        <v>No Number</v>
      </c>
    </row>
    <row r="476">
      <c r="B476" t="str">
        <f>IF(OR(    'BS-8'!B122=0,    'BS-8'!B122=""),"",   'BS-8'!B122)</f>
        <v/>
      </c>
      <c r="C476" t="str">
        <f>IF(OR(    'BS-8'!B122=0,    'BS-8'!B122=""),"",   'BS-8'!C122)</f>
        <v/>
      </c>
      <c r="D476" t="str">
        <f>IF(OR(    'BS-8'!B122=0,    'BS-8'!B122=""),"",   'BS-8'!D122)</f>
        <v/>
      </c>
      <c r="E476" t="str">
        <f>IF(OR(    'BS-8'!B122=0,    'BS-8'!B122=""),"",   'BS-8'!E122)</f>
        <v/>
      </c>
      <c r="F476" t="str">
        <f>IF(OR(    'BS-8'!B122=0,    'BS-8'!B122=""),"",   'BS-8'!F122)</f>
        <v/>
      </c>
      <c r="G476" t="str">
        <f>IF(B476="","No Number",IF(ISNUMBER(VALUE(MID(B476,5,2))),IF(LEN(B476)=3,"Total",IF(OR(LEFT(B476,3)="340",LEFT(B476,3)="350",ISNUMBER(F476)),IF(SUM(D476:F476)=0,0,"Data"),"No Number")),"Head"))</f>
        <v>No Number</v>
      </c>
    </row>
    <row r="477">
      <c r="B477" t="str">
        <f>IF(OR(    'BS-8'!B123=0,    'BS-8'!B123=""),"",   'BS-8'!B123)</f>
        <v/>
      </c>
      <c r="C477" t="str">
        <f>IF(OR(    'BS-8'!B123=0,    'BS-8'!B123=""),"",   'BS-8'!C123)</f>
        <v/>
      </c>
      <c r="D477" t="str">
        <f>IF(OR(    'BS-8'!B123=0,    'BS-8'!B123=""),"",   'BS-8'!D123)</f>
        <v/>
      </c>
      <c r="E477" t="str">
        <f>IF(OR(    'BS-8'!B123=0,    'BS-8'!B123=""),"",   'BS-8'!E123)</f>
        <v/>
      </c>
      <c r="F477" t="str">
        <f>IF(OR(    'BS-8'!B123=0,    'BS-8'!B123=""),"",   'BS-8'!F123)</f>
        <v/>
      </c>
      <c r="G477" t="str">
        <f>IF(B477="","No Number",IF(ISNUMBER(VALUE(MID(B477,5,2))),IF(LEN(B477)=3,"Total",IF(OR(LEFT(B477,3)="340",LEFT(B477,3)="350",ISNUMBER(F477)),IF(SUM(D477:F477)=0,0,"Data"),"No Number")),"Head"))</f>
        <v>No Number</v>
      </c>
    </row>
    <row r="478">
      <c r="B478" t="str">
        <f>IF(OR(    'BS-8'!B124=0,    'BS-8'!B124=""),"",   'BS-8'!B124)</f>
        <v/>
      </c>
      <c r="C478" t="str">
        <f>IF(OR(    'BS-8'!B124=0,    'BS-8'!B124=""),"",   'BS-8'!C124)</f>
        <v/>
      </c>
      <c r="D478" t="str">
        <f>IF(OR(    'BS-8'!B124=0,    'BS-8'!B124=""),"",   'BS-8'!D124)</f>
        <v/>
      </c>
      <c r="E478" t="str">
        <f>IF(OR(    'BS-8'!B124=0,    'BS-8'!B124=""),"",   'BS-8'!E124)</f>
        <v/>
      </c>
      <c r="F478" t="str">
        <f>IF(OR(    'BS-8'!B124=0,    'BS-8'!B124=""),"",   'BS-8'!F124)</f>
        <v/>
      </c>
      <c r="G478" t="str">
        <f>IF(B478="","No Number",IF(ISNUMBER(VALUE(MID(B478,5,2))),IF(LEN(B478)=3,"Total",IF(OR(LEFT(B478,3)="340",LEFT(B478,3)="350",ISNUMBER(F478)),IF(SUM(D478:F478)=0,0,"Data"),"No Number")),"Head"))</f>
        <v>No Number</v>
      </c>
    </row>
    <row r="479">
      <c r="B479" t="str">
        <f>IF(OR(    'BS-8'!B125=0,    'BS-8'!B125=""),"",   'BS-8'!B125)</f>
        <v/>
      </c>
      <c r="C479" t="str">
        <f>IF(OR(    'BS-8'!B125=0,    'BS-8'!B125=""),"",   'BS-8'!C125)</f>
        <v/>
      </c>
      <c r="D479" t="str">
        <f>IF(OR(    'BS-8'!B125=0,    'BS-8'!B125=""),"",   'BS-8'!D125)</f>
        <v/>
      </c>
      <c r="E479" t="str">
        <f>IF(OR(    'BS-8'!B125=0,    'BS-8'!B125=""),"",   'BS-8'!E125)</f>
        <v/>
      </c>
      <c r="F479" t="str">
        <f>IF(OR(    'BS-8'!B125=0,    'BS-8'!B125=""),"",   'BS-8'!F125)</f>
        <v/>
      </c>
      <c r="G479" t="str">
        <f>IF(B479="","No Number",IF(ISNUMBER(VALUE(MID(B479,5,2))),IF(LEN(B479)=3,"Total",IF(OR(LEFT(B479,3)="340",LEFT(B479,3)="350",ISNUMBER(F479)),IF(SUM(D479:F479)=0,0,"Data"),"No Number")),"Head"))</f>
        <v>No Number</v>
      </c>
    </row>
    <row r="480">
      <c r="B480" t="str">
        <f>IF(OR(    'BS-8'!B126=0,    'BS-8'!B126=""),"",   'BS-8'!B126)</f>
        <v/>
      </c>
      <c r="C480" t="str">
        <f>IF(OR(    'BS-8'!B126=0,    'BS-8'!B126=""),"",   'BS-8'!C126)</f>
        <v/>
      </c>
      <c r="D480" t="str">
        <f>IF(OR(    'BS-8'!B126=0,    'BS-8'!B126=""),"",   'BS-8'!D126)</f>
        <v/>
      </c>
      <c r="E480" t="str">
        <f>IF(OR(    'BS-8'!B126=0,    'BS-8'!B126=""),"",   'BS-8'!E126)</f>
        <v/>
      </c>
      <c r="F480" t="str">
        <f>IF(OR(    'BS-8'!B126=0,    'BS-8'!B126=""),"",   'BS-8'!F126)</f>
        <v/>
      </c>
      <c r="G480" t="str">
        <f>IF(B480="","No Number",IF(ISNUMBER(VALUE(MID(B480,5,2))),IF(LEN(B480)=3,"Total",IF(OR(LEFT(B480,3)="340",LEFT(B480,3)="350",ISNUMBER(F480)),IF(SUM(D480:F480)=0,0,"Data"),"No Number")),"Head"))</f>
        <v>No Number</v>
      </c>
    </row>
    <row r="481">
      <c r="B481" t="str">
        <f>IF(OR(    'BS-8'!B127=0,    'BS-8'!B127=""),"",   'BS-8'!B127)</f>
        <v/>
      </c>
      <c r="C481" t="str">
        <f>IF(OR(    'BS-8'!B127=0,    'BS-8'!B127=""),"",   'BS-8'!C127)</f>
        <v/>
      </c>
      <c r="D481" t="str">
        <f>IF(OR(    'BS-8'!B127=0,    'BS-8'!B127=""),"",   'BS-8'!D127)</f>
        <v/>
      </c>
      <c r="E481" t="str">
        <f>IF(OR(    'BS-8'!B127=0,    'BS-8'!B127=""),"",   'BS-8'!E127)</f>
        <v/>
      </c>
      <c r="F481" t="str">
        <f>IF(OR(    'BS-8'!B127=0,    'BS-8'!B127=""),"",   'BS-8'!F127)</f>
        <v/>
      </c>
      <c r="G481" t="str">
        <f>IF(B481="","No Number",IF(ISNUMBER(VALUE(MID(B481,5,2))),IF(LEN(B481)=3,"Total",IF(OR(LEFT(B481,3)="340",LEFT(B481,3)="350",ISNUMBER(F481)),IF(SUM(D481:F481)=0,0,"Data"),"No Number")),"Head"))</f>
        <v>No Number</v>
      </c>
    </row>
    <row r="482">
      <c r="B482" t="str">
        <f>IF(OR(    'BS-8'!B128=0,    'BS-8'!B128=""),"",   'BS-8'!B128)</f>
        <v/>
      </c>
      <c r="C482" t="str">
        <f>IF(OR(    'BS-8'!B128=0,    'BS-8'!B128=""),"",   'BS-8'!C128)</f>
        <v/>
      </c>
      <c r="D482" t="str">
        <f>IF(OR(    'BS-8'!B128=0,    'BS-8'!B128=""),"",   'BS-8'!D128)</f>
        <v/>
      </c>
      <c r="E482" t="str">
        <f>IF(OR(    'BS-8'!B128=0,    'BS-8'!B128=""),"",   'BS-8'!E128)</f>
        <v/>
      </c>
      <c r="F482" t="str">
        <f>IF(OR(    'BS-8'!B128=0,    'BS-8'!B128=""),"",   'BS-8'!F128)</f>
        <v/>
      </c>
      <c r="G482" t="str">
        <f>IF(B482="","No Number",IF(ISNUMBER(VALUE(MID(B482,5,2))),IF(LEN(B482)=3,"Total",IF(OR(LEFT(B482,3)="340",LEFT(B482,3)="350",ISNUMBER(F482)),IF(SUM(D482:F482)=0,0,"Data"),"No Number")),"Head"))</f>
        <v>No Number</v>
      </c>
    </row>
    <row r="483">
      <c r="B483" t="str">
        <f>IF(OR(    'BS-8'!B129=0,    'BS-8'!B129=""),"",   'BS-8'!B129)</f>
        <v/>
      </c>
      <c r="C483" t="str">
        <f>IF(OR(    'BS-8'!B129=0,    'BS-8'!B129=""),"",   'BS-8'!C129)</f>
        <v/>
      </c>
      <c r="D483" t="str">
        <f>IF(OR(    'BS-8'!B129=0,    'BS-8'!B129=""),"",   'BS-8'!D129)</f>
        <v/>
      </c>
      <c r="E483" t="str">
        <f>IF(OR(    'BS-8'!B129=0,    'BS-8'!B129=""),"",   'BS-8'!E129)</f>
        <v/>
      </c>
      <c r="F483" t="str">
        <f>IF(OR(    'BS-8'!B129=0,    'BS-8'!B129=""),"",   'BS-8'!F129)</f>
        <v/>
      </c>
      <c r="G483" t="str">
        <f>IF(B483="","No Number",IF(ISNUMBER(VALUE(MID(B483,5,2))),IF(LEN(B483)=3,"Total",IF(OR(LEFT(B483,3)="340",LEFT(B483,3)="350",ISNUMBER(F483)),IF(SUM(D483:F483)=0,0,"Data"),"No Number")),"Head"))</f>
        <v>No Number</v>
      </c>
    </row>
    <row r="484">
      <c r="B484" t="str">
        <f>IF(OR(    'BS-8'!B130=0,    'BS-8'!B130=""),"",   'BS-8'!B130)</f>
        <v/>
      </c>
      <c r="C484" t="str">
        <f>IF(OR(    'BS-8'!B130=0,    'BS-8'!B130=""),"",   'BS-8'!C130)</f>
        <v/>
      </c>
      <c r="D484" t="str">
        <f>IF(OR(    'BS-8'!B130=0,    'BS-8'!B130=""),"",   'BS-8'!D130)</f>
        <v/>
      </c>
      <c r="E484" t="str">
        <f>IF(OR(    'BS-8'!B130=0,    'BS-8'!B130=""),"",   'BS-8'!E130)</f>
        <v/>
      </c>
      <c r="F484" t="str">
        <f>IF(OR(    'BS-8'!B130=0,    'BS-8'!B130=""),"",   'BS-8'!F130)</f>
        <v/>
      </c>
      <c r="G484" t="str">
        <f>IF(B484="","No Number",IF(ISNUMBER(VALUE(MID(B484,5,2))),IF(LEN(B484)=3,"Total",IF(OR(LEFT(B484,3)="340",LEFT(B484,3)="350",ISNUMBER(F484)),IF(SUM(D484:F484)=0,0,"Data"),"No Number")),"Head"))</f>
        <v>No Number</v>
      </c>
    </row>
    <row r="485">
      <c r="B485" t="str">
        <f>IF(OR(    'BS-8'!B131=0,    'BS-8'!B131=""),"",   'BS-8'!B131)</f>
        <v/>
      </c>
      <c r="C485" t="str">
        <f>IF(OR(    'BS-8'!B131=0,    'BS-8'!B131=""),"",   'BS-8'!C131)</f>
        <v/>
      </c>
      <c r="D485" t="str">
        <f>IF(OR(    'BS-8'!B131=0,    'BS-8'!B131=""),"",   'BS-8'!D131)</f>
        <v/>
      </c>
      <c r="E485" t="str">
        <f>IF(OR(    'BS-8'!B131=0,    'BS-8'!B131=""),"",   'BS-8'!E131)</f>
        <v/>
      </c>
      <c r="F485" t="str">
        <f>IF(OR(    'BS-8'!B131=0,    'BS-8'!B131=""),"",   'BS-8'!F131)</f>
        <v/>
      </c>
      <c r="G485" t="str">
        <f>IF(B485="","No Number",IF(ISNUMBER(VALUE(MID(B485,5,2))),IF(LEN(B485)=3,"Total",IF(OR(LEFT(B485,3)="340",LEFT(B485,3)="350",ISNUMBER(F485)),IF(SUM(D485:F485)=0,0,"Data"),"No Number")),"Head"))</f>
        <v>No Number</v>
      </c>
    </row>
    <row r="486">
      <c r="B486" t="str">
        <f>IF(OR(    'BS-8'!B132=0,    'BS-8'!B132=""),"",   'BS-8'!B132)</f>
        <v/>
      </c>
      <c r="C486" t="str">
        <f>IF(OR(    'BS-8'!B132=0,    'BS-8'!B132=""),"",   'BS-8'!C132)</f>
        <v/>
      </c>
      <c r="D486" t="str">
        <f>IF(OR(    'BS-8'!B132=0,    'BS-8'!B132=""),"",   'BS-8'!D132)</f>
        <v/>
      </c>
      <c r="E486" t="str">
        <f>IF(OR(    'BS-8'!B132=0,    'BS-8'!B132=""),"",   'BS-8'!E132)</f>
        <v/>
      </c>
      <c r="F486" t="str">
        <f>IF(OR(    'BS-8'!B132=0,    'BS-8'!B132=""),"",   'BS-8'!F132)</f>
        <v/>
      </c>
      <c r="G486" t="str">
        <f>IF(B486="","No Number",IF(ISNUMBER(VALUE(MID(B486,5,2))),IF(LEN(B486)=3,"Total",IF(OR(LEFT(B486,3)="340",LEFT(B486,3)="350",ISNUMBER(F486)),IF(SUM(D486:F486)=0,0,"Data"),"No Number")),"Head"))</f>
        <v>No Number</v>
      </c>
    </row>
    <row r="487">
      <c r="B487" t="str">
        <f>IF(OR(    'BS-8'!B133=0,    'BS-8'!B133=""),"",   'BS-8'!B133)</f>
        <v/>
      </c>
      <c r="C487" t="str">
        <f>IF(OR(    'BS-8'!B133=0,    'BS-8'!B133=""),"",   'BS-8'!C133)</f>
        <v/>
      </c>
      <c r="D487" t="str">
        <f>IF(OR(    'BS-8'!B133=0,    'BS-8'!B133=""),"",   'BS-8'!D133)</f>
        <v/>
      </c>
      <c r="E487" t="str">
        <f>IF(OR(    'BS-8'!B133=0,    'BS-8'!B133=""),"",   'BS-8'!E133)</f>
        <v/>
      </c>
      <c r="F487" t="str">
        <f>IF(OR(    'BS-8'!B133=0,    'BS-8'!B133=""),"",   'BS-8'!F133)</f>
        <v/>
      </c>
      <c r="G487" t="str">
        <f>IF(B487="","No Number",IF(ISNUMBER(VALUE(MID(B487,5,2))),IF(LEN(B487)=3,"Total",IF(OR(LEFT(B487,3)="340",LEFT(B487,3)="350",ISNUMBER(F487)),IF(SUM(D487:F487)=0,0,"Data"),"No Number")),"Head"))</f>
        <v>No Number</v>
      </c>
    </row>
    <row r="488">
      <c r="B488" t="str">
        <f>IF(OR(    'BS-8'!B134=0,    'BS-8'!B134=""),"",   'BS-8'!B134)</f>
        <v/>
      </c>
      <c r="C488" t="str">
        <f>IF(OR(    'BS-8'!B134=0,    'BS-8'!B134=""),"",   'BS-8'!C134)</f>
        <v/>
      </c>
      <c r="D488" t="str">
        <f>IF(OR(    'BS-8'!B134=0,    'BS-8'!B134=""),"",   'BS-8'!D134)</f>
        <v/>
      </c>
      <c r="E488" t="str">
        <f>IF(OR(    'BS-8'!B134=0,    'BS-8'!B134=""),"",   'BS-8'!E134)</f>
        <v/>
      </c>
      <c r="F488" t="str">
        <f>IF(OR(    'BS-8'!B134=0,    'BS-8'!B134=""),"",   'BS-8'!F134)</f>
        <v/>
      </c>
      <c r="G488" t="str">
        <f>IF(B488="","No Number",IF(ISNUMBER(VALUE(MID(B488,5,2))),IF(LEN(B488)=3,"Total",IF(OR(LEFT(B488,3)="340",LEFT(B488,3)="350",ISNUMBER(F488)),IF(SUM(D488:F488)=0,0,"Data"),"No Number")),"Head"))</f>
        <v>No Number</v>
      </c>
    </row>
    <row r="489">
      <c r="B489" t="str">
        <f>IF(OR(    'BS-8'!B135=0,    'BS-8'!B135=""),"",   'BS-8'!B135)</f>
        <v/>
      </c>
      <c r="C489" t="str">
        <f>IF(OR(    'BS-8'!B135=0,    'BS-8'!B135=""),"",   'BS-8'!C135)</f>
        <v/>
      </c>
      <c r="D489" t="str">
        <f>IF(OR(    'BS-8'!B135=0,    'BS-8'!B135=""),"",   'BS-8'!D135)</f>
        <v/>
      </c>
      <c r="E489" t="str">
        <f>IF(OR(    'BS-8'!B135=0,    'BS-8'!B135=""),"",   'BS-8'!E135)</f>
        <v/>
      </c>
      <c r="F489" t="str">
        <f>IF(OR(    'BS-8'!B135=0,    'BS-8'!B135=""),"",   'BS-8'!F135)</f>
        <v/>
      </c>
      <c r="G489" t="str">
        <f>IF(B489="","No Number",IF(ISNUMBER(VALUE(MID(B489,5,2))),IF(LEN(B489)=3,"Total",IF(OR(LEFT(B489,3)="340",LEFT(B489,3)="350",ISNUMBER(F489)),IF(SUM(D489:F489)=0,0,"Data"),"No Number")),"Head"))</f>
        <v>No Number</v>
      </c>
    </row>
    <row r="490">
      <c r="B490" t="str">
        <f>IF(OR(    'BS-8'!B136=0,    'BS-8'!B136=""),"",   'BS-8'!B136)</f>
        <v/>
      </c>
      <c r="C490" t="str">
        <f>IF(OR(    'BS-8'!B136=0,    'BS-8'!B136=""),"",   'BS-8'!C136)</f>
        <v/>
      </c>
      <c r="D490" t="str">
        <f>IF(OR(    'BS-8'!B136=0,    'BS-8'!B136=""),"",   'BS-8'!D136)</f>
        <v/>
      </c>
      <c r="E490" t="str">
        <f>IF(OR(    'BS-8'!B136=0,    'BS-8'!B136=""),"",   'BS-8'!E136)</f>
        <v/>
      </c>
      <c r="F490" t="str">
        <f>IF(OR(    'BS-8'!B136=0,    'BS-8'!B136=""),"",   'BS-8'!F136)</f>
        <v/>
      </c>
      <c r="G490" t="str">
        <f>IF(B490="","No Number",IF(ISNUMBER(VALUE(MID(B490,5,2))),IF(LEN(B490)=3,"Total",IF(OR(LEFT(B490,3)="340",LEFT(B490,3)="350",ISNUMBER(F490)),IF(SUM(D490:F490)=0,0,"Data"),"No Number")),"Head"))</f>
        <v>No Number</v>
      </c>
    </row>
    <row r="491">
      <c r="B491" t="str">
        <f>IF(OR(    'BS-8'!B137=0,    'BS-8'!B137=""),"",   'BS-8'!B137)</f>
        <v/>
      </c>
      <c r="C491" t="str">
        <f>IF(OR(    'BS-8'!B137=0,    'BS-8'!B137=""),"",   'BS-8'!C137)</f>
        <v/>
      </c>
      <c r="D491" t="str">
        <f>IF(OR(    'BS-8'!B137=0,    'BS-8'!B137=""),"",   'BS-8'!D137)</f>
        <v/>
      </c>
      <c r="E491" t="str">
        <f>IF(OR(    'BS-8'!B137=0,    'BS-8'!B137=""),"",   'BS-8'!E137)</f>
        <v/>
      </c>
      <c r="F491" t="str">
        <f>IF(OR(    'BS-8'!B137=0,    'BS-8'!B137=""),"",   'BS-8'!F137)</f>
        <v/>
      </c>
      <c r="G491" t="str">
        <f>IF(B491="","No Number",IF(ISNUMBER(VALUE(MID(B491,5,2))),IF(LEN(B491)=3,"Total",IF(OR(LEFT(B491,3)="340",LEFT(B491,3)="350",ISNUMBER(F491)),IF(SUM(D491:F491)=0,0,"Data"),"No Number")),"Head"))</f>
        <v>No Number</v>
      </c>
    </row>
    <row r="492">
      <c r="B492" t="str">
        <f>IF(OR(    'BS-8'!B138=0,    'BS-8'!B138=""),"",   'BS-8'!B138)</f>
        <v/>
      </c>
      <c r="C492" t="str">
        <f>IF(OR(    'BS-8'!B138=0,    'BS-8'!B138=""),"",   'BS-8'!C138)</f>
        <v/>
      </c>
      <c r="D492" t="str">
        <f>IF(OR(    'BS-8'!B138=0,    'BS-8'!B138=""),"",   'BS-8'!D138)</f>
        <v/>
      </c>
      <c r="E492" t="str">
        <f>IF(OR(    'BS-8'!B138=0,    'BS-8'!B138=""),"",   'BS-8'!E138)</f>
        <v/>
      </c>
      <c r="F492" t="str">
        <f>IF(OR(    'BS-8'!B138=0,    'BS-8'!B138=""),"",   'BS-8'!F138)</f>
        <v/>
      </c>
      <c r="G492" t="str">
        <f>IF(B492="","No Number",IF(ISNUMBER(VALUE(MID(B492,5,2))),IF(LEN(B492)=3,"Total",IF(OR(LEFT(B492,3)="340",LEFT(B492,3)="350",ISNUMBER(F492)),IF(SUM(D492:F492)=0,0,"Data"),"No Number")),"Head"))</f>
        <v>No Number</v>
      </c>
    </row>
    <row r="493">
      <c r="B493" t="str">
        <f>IF(OR(    'BS-8'!B139=0,    'BS-8'!B139=""),"",   'BS-8'!B139)</f>
        <v/>
      </c>
      <c r="C493" t="str">
        <f>IF(OR(    'BS-8'!B139=0,    'BS-8'!B139=""),"",   'BS-8'!C139)</f>
        <v/>
      </c>
      <c r="D493" t="str">
        <f>IF(OR(    'BS-8'!B139=0,    'BS-8'!B139=""),"",   'BS-8'!D139)</f>
        <v/>
      </c>
      <c r="E493" t="str">
        <f>IF(OR(    'BS-8'!B139=0,    'BS-8'!B139=""),"",   'BS-8'!E139)</f>
        <v/>
      </c>
      <c r="F493" t="str">
        <f>IF(OR(    'BS-8'!B139=0,    'BS-8'!B139=""),"",   'BS-8'!F139)</f>
        <v/>
      </c>
      <c r="G493" t="str">
        <f>IF(B493="","No Number",IF(ISNUMBER(VALUE(MID(B493,5,2))),IF(LEN(B493)=3,"Total",IF(OR(LEFT(B493,3)="340",LEFT(B493,3)="350",ISNUMBER(F493)),IF(SUM(D493:F493)=0,0,"Data"),"No Number")),"Head"))</f>
        <v>No Number</v>
      </c>
    </row>
    <row r="494">
      <c r="B494" t="str">
        <f>IF(OR(    'BS-8'!B140=0,    'BS-8'!B140=""),"",   'BS-8'!B140)</f>
        <v/>
      </c>
      <c r="C494" t="str">
        <f>IF(OR(    'BS-8'!B140=0,    'BS-8'!B140=""),"",   'BS-8'!C140)</f>
        <v/>
      </c>
      <c r="D494" t="str">
        <f>IF(OR(    'BS-8'!B140=0,    'BS-8'!B140=""),"",   'BS-8'!D140)</f>
        <v/>
      </c>
      <c r="E494" t="str">
        <f>IF(OR(    'BS-8'!B140=0,    'BS-8'!B140=""),"",   'BS-8'!E140)</f>
        <v/>
      </c>
      <c r="F494" t="str">
        <f>IF(OR(    'BS-8'!B140=0,    'BS-8'!B140=""),"",   'BS-8'!F140)</f>
        <v/>
      </c>
      <c r="G494" t="str">
        <f>IF(B494="","No Number",IF(ISNUMBER(VALUE(MID(B494,5,2))),IF(LEN(B494)=3,"Total",IF(OR(LEFT(B494,3)="340",LEFT(B494,3)="350",ISNUMBER(F494)),IF(SUM(D494:F494)=0,0,"Data"),"No Number")),"Head"))</f>
        <v>No Number</v>
      </c>
    </row>
    <row r="495">
      <c r="B495" t="str">
        <f>IF(OR(    'BS-8'!B141=0,    'BS-8'!B141=""),"",   'BS-8'!B141)</f>
        <v/>
      </c>
      <c r="C495" t="str">
        <f>IF(OR(    'BS-8'!B141=0,    'BS-8'!B141=""),"",   'BS-8'!C141)</f>
        <v/>
      </c>
      <c r="D495" t="str">
        <f>IF(OR(    'BS-8'!B141=0,    'BS-8'!B141=""),"",   'BS-8'!D141)</f>
        <v/>
      </c>
      <c r="E495" t="str">
        <f>IF(OR(    'BS-8'!B141=0,    'BS-8'!B141=""),"",   'BS-8'!E141)</f>
        <v/>
      </c>
      <c r="F495" t="str">
        <f>IF(OR(    'BS-8'!B141=0,    'BS-8'!B141=""),"",   'BS-8'!F141)</f>
        <v/>
      </c>
      <c r="G495" t="str">
        <f>IF(B495="","No Number",IF(ISNUMBER(VALUE(MID(B495,5,2))),IF(LEN(B495)=3,"Total",IF(OR(LEFT(B495,3)="340",LEFT(B495,3)="350",ISNUMBER(F495)),IF(SUM(D495:F495)=0,0,"Data"),"No Number")),"Head"))</f>
        <v>No Number</v>
      </c>
    </row>
    <row r="496">
      <c r="B496" t="str">
        <f>IF(OR(    'BS-8'!B142=0,    'BS-8'!B142=""),"",   'BS-8'!B142)</f>
        <v/>
      </c>
      <c r="C496" t="str">
        <f>IF(OR(    'BS-8'!B142=0,    'BS-8'!B142=""),"",   'BS-8'!C142)</f>
        <v/>
      </c>
      <c r="D496" t="str">
        <f>IF(OR(    'BS-8'!B142=0,    'BS-8'!B142=""),"",   'BS-8'!D142)</f>
        <v/>
      </c>
      <c r="E496" t="str">
        <f>IF(OR(    'BS-8'!B142=0,    'BS-8'!B142=""),"",   'BS-8'!E142)</f>
        <v/>
      </c>
      <c r="F496" t="str">
        <f>IF(OR(    'BS-8'!B142=0,    'BS-8'!B142=""),"",   'BS-8'!F142)</f>
        <v/>
      </c>
      <c r="G496" t="str">
        <f>IF(B496="","No Number",IF(ISNUMBER(VALUE(MID(B496,5,2))),IF(LEN(B496)=3,"Total",IF(OR(LEFT(B496,3)="340",LEFT(B496,3)="350",ISNUMBER(F496)),IF(SUM(D496:F496)=0,0,"Data"),"No Number")),"Head"))</f>
        <v>No Number</v>
      </c>
    </row>
    <row r="497">
      <c r="B497" t="str">
        <f>IF(OR(    'BS-8'!B143=0,    'BS-8'!B143=""),"",   'BS-8'!B143)</f>
        <v/>
      </c>
      <c r="C497" t="str">
        <f>IF(OR(    'BS-8'!B143=0,    'BS-8'!B143=""),"",   'BS-8'!C143)</f>
        <v/>
      </c>
      <c r="D497" t="str">
        <f>IF(OR(    'BS-8'!B143=0,    'BS-8'!B143=""),"",   'BS-8'!D143)</f>
        <v/>
      </c>
      <c r="E497" t="str">
        <f>IF(OR(    'BS-8'!B143=0,    'BS-8'!B143=""),"",   'BS-8'!E143)</f>
        <v/>
      </c>
      <c r="F497" t="str">
        <f>IF(OR(    'BS-8'!B143=0,    'BS-8'!B143=""),"",   'BS-8'!F143)</f>
        <v/>
      </c>
      <c r="G497" t="str">
        <f>IF(B497="","No Number",IF(ISNUMBER(VALUE(MID(B497,5,2))),IF(LEN(B497)=3,"Total",IF(OR(LEFT(B497,3)="340",LEFT(B497,3)="350",ISNUMBER(F497)),IF(SUM(D497:F497)=0,0,"Data"),"No Number")),"Head"))</f>
        <v>No Number</v>
      </c>
    </row>
    <row r="498">
      <c r="B498" t="str">
        <f>IF(OR(    'BS-8'!B144=0,    'BS-8'!B144=""),"",   'BS-8'!B144)</f>
        <v/>
      </c>
      <c r="C498" t="str">
        <f>IF(OR(    'BS-8'!B144=0,    'BS-8'!B144=""),"",   'BS-8'!C144)</f>
        <v/>
      </c>
      <c r="D498" t="str">
        <f>IF(OR(    'BS-8'!B144=0,    'BS-8'!B144=""),"",   'BS-8'!D144)</f>
        <v/>
      </c>
      <c r="E498" t="str">
        <f>IF(OR(    'BS-8'!B144=0,    'BS-8'!B144=""),"",   'BS-8'!E144)</f>
        <v/>
      </c>
      <c r="F498" t="str">
        <f>IF(OR(    'BS-8'!B144=0,    'BS-8'!B144=""),"",   'BS-8'!F144)</f>
        <v/>
      </c>
      <c r="G498" t="str">
        <f>IF(B498="","No Number",IF(ISNUMBER(VALUE(MID(B498,5,2))),IF(LEN(B498)=3,"Total",IF(OR(LEFT(B498,3)="340",LEFT(B498,3)="350",ISNUMBER(F498)),IF(SUM(D498:F498)=0,0,"Data"),"No Number")),"Head"))</f>
        <v>No Number</v>
      </c>
    </row>
    <row r="499">
      <c r="B499" t="str">
        <f>IF(OR(    'BS-8'!B145=0,    'BS-8'!B145=""),"",   'BS-8'!B145)</f>
        <v/>
      </c>
      <c r="C499" t="str">
        <f>IF(OR(    'BS-8'!B145=0,    'BS-8'!B145=""),"",   'BS-8'!C145)</f>
        <v/>
      </c>
      <c r="D499" t="str">
        <f>IF(OR(    'BS-8'!B145=0,    'BS-8'!B145=""),"",   'BS-8'!D145)</f>
        <v/>
      </c>
      <c r="E499" t="str">
        <f>IF(OR(    'BS-8'!B145=0,    'BS-8'!B145=""),"",   'BS-8'!E145)</f>
        <v/>
      </c>
      <c r="F499" t="str">
        <f>IF(OR(    'BS-8'!B145=0,    'BS-8'!B145=""),"",   'BS-8'!F145)</f>
        <v/>
      </c>
      <c r="G499" t="str">
        <f>IF(B499="","No Number",IF(ISNUMBER(VALUE(MID(B499,5,2))),IF(LEN(B499)=3,"Total",IF(OR(LEFT(B499,3)="340",LEFT(B499,3)="350",ISNUMBER(F499)),IF(SUM(D499:F499)=0,0,"Data"),"No Number")),"Head"))</f>
        <v>No Number</v>
      </c>
    </row>
    <row r="500">
      <c r="B500" t="str">
        <f>IF(OR(    'BS-8'!B146=0,    'BS-8'!B146=""),"",   'BS-8'!B146)</f>
        <v/>
      </c>
      <c r="C500" t="str">
        <f>IF(OR(    'BS-8'!B146=0,    'BS-8'!B146=""),"",   'BS-8'!C146)</f>
        <v/>
      </c>
      <c r="D500" t="str">
        <f>IF(OR(    'BS-8'!B146=0,    'BS-8'!B146=""),"",   'BS-8'!D146)</f>
        <v/>
      </c>
      <c r="E500" t="str">
        <f>IF(OR(    'BS-8'!B146=0,    'BS-8'!B146=""),"",   'BS-8'!E146)</f>
        <v/>
      </c>
      <c r="F500" t="str">
        <f>IF(OR(    'BS-8'!B146=0,    'BS-8'!B146=""),"",   'BS-8'!F146)</f>
        <v/>
      </c>
      <c r="G500" t="str">
        <f>IF(B500="","No Number",IF(ISNUMBER(VALUE(MID(B500,5,2))),IF(LEN(B500)=3,"Total",IF(OR(LEFT(B500,3)="340",LEFT(B500,3)="350",ISNUMBER(F500)),IF(SUM(D500:F500)=0,0,"Data"),"No Number")),"Head"))</f>
        <v>No Number</v>
      </c>
    </row>
    <row r="501">
      <c r="B501" t="str">
        <f>IF(OR(    'BS-8'!B147=0,    'BS-8'!B147=""),"",   'BS-8'!B147)</f>
        <v/>
      </c>
      <c r="C501" t="str">
        <f>IF(OR(    'BS-8'!B147=0,    'BS-8'!B147=""),"",   'BS-8'!C147)</f>
        <v/>
      </c>
      <c r="D501" t="str">
        <f>IF(OR(    'BS-8'!B147=0,    'BS-8'!B147=""),"",   'BS-8'!D147)</f>
        <v/>
      </c>
      <c r="E501" t="str">
        <f>IF(OR(    'BS-8'!B147=0,    'BS-8'!B147=""),"",   'BS-8'!E147)</f>
        <v/>
      </c>
      <c r="F501" t="str">
        <f>IF(OR(    'BS-8'!B147=0,    'BS-8'!B147=""),"",   'BS-8'!F147)</f>
        <v/>
      </c>
      <c r="G501" t="str">
        <f>IF(B501="","No Number",IF(ISNUMBER(VALUE(MID(B501,5,2))),IF(LEN(B501)=3,"Total",IF(OR(LEFT(B501,3)="340",LEFT(B501,3)="350",ISNUMBER(F501)),IF(SUM(D501:F501)=0,0,"Data"),"No Number")),"Head"))</f>
        <v>No Number</v>
      </c>
    </row>
    <row r="502">
      <c r="B502" t="str">
        <f>IF(OR(    'BS-8'!B148=0,    'BS-8'!B148=""),"",   'BS-8'!B148)</f>
        <v/>
      </c>
      <c r="C502" t="str">
        <f>IF(OR(    'BS-8'!B148=0,    'BS-8'!B148=""),"",   'BS-8'!C148)</f>
        <v/>
      </c>
      <c r="D502" t="str">
        <f>IF(OR(    'BS-8'!B148=0,    'BS-8'!B148=""),"",   'BS-8'!D148)</f>
        <v/>
      </c>
      <c r="E502" t="str">
        <f>IF(OR(    'BS-8'!B148=0,    'BS-8'!B148=""),"",   'BS-8'!E148)</f>
        <v/>
      </c>
      <c r="F502" t="str">
        <f>IF(OR(    'BS-8'!B148=0,    'BS-8'!B148=""),"",   'BS-8'!F148)</f>
        <v/>
      </c>
      <c r="G502" t="str">
        <f>IF(B502="","No Number",IF(ISNUMBER(VALUE(MID(B502,5,2))),IF(LEN(B502)=3,"Total",IF(OR(LEFT(B502,3)="340",LEFT(B502,3)="350",ISNUMBER(F502)),IF(SUM(D502:F502)=0,0,"Data"),"No Number")),"Head"))</f>
        <v>No Number</v>
      </c>
    </row>
    <row r="503">
      <c r="B503" t="str">
        <f>IF(OR(    'BS-8'!B149=0,    'BS-8'!B149=""),"",   'BS-8'!B149)</f>
        <v/>
      </c>
      <c r="C503" t="str">
        <f>IF(OR(    'BS-8'!B149=0,    'BS-8'!B149=""),"",   'BS-8'!C149)</f>
        <v/>
      </c>
      <c r="D503" t="str">
        <f>IF(OR(    'BS-8'!B149=0,    'BS-8'!B149=""),"",   'BS-8'!D149)</f>
        <v/>
      </c>
      <c r="E503" t="str">
        <f>IF(OR(    'BS-8'!B149=0,    'BS-8'!B149=""),"",   'BS-8'!E149)</f>
        <v/>
      </c>
      <c r="F503" t="str">
        <f>IF(OR(    'BS-8'!B149=0,    'BS-8'!B149=""),"",   'BS-8'!F149)</f>
        <v/>
      </c>
      <c r="G503" t="str">
        <f>IF(B503="","No Number",IF(ISNUMBER(VALUE(MID(B503,5,2))),IF(LEN(B503)=3,"Total",IF(OR(LEFT(B503,3)="340",LEFT(B503,3)="350",ISNUMBER(F503)),IF(SUM(D503:F503)=0,0,"Data"),"No Number")),"Head"))</f>
        <v>No Number</v>
      </c>
    </row>
    <row r="504">
      <c r="B504" t="str">
        <f>IF(OR(    'BS-8'!B150=0,    'BS-8'!B150=""),"",   'BS-8'!B150)</f>
        <v/>
      </c>
      <c r="C504" t="str">
        <f>IF(OR(    'BS-8'!B150=0,    'BS-8'!B150=""),"",   'BS-8'!C150)</f>
        <v/>
      </c>
      <c r="D504" t="str">
        <f>IF(OR(    'BS-8'!B150=0,    'BS-8'!B150=""),"",   'BS-8'!D150)</f>
        <v/>
      </c>
      <c r="E504" t="str">
        <f>IF(OR(    'BS-8'!B150=0,    'BS-8'!B150=""),"",   'BS-8'!E150)</f>
        <v/>
      </c>
      <c r="F504" t="str">
        <f>IF(OR(    'BS-8'!B150=0,    'BS-8'!B150=""),"",   'BS-8'!F150)</f>
        <v/>
      </c>
      <c r="G504" t="str">
        <f>IF(B504="","No Number",IF(ISNUMBER(VALUE(MID(B504,5,2))),IF(LEN(B504)=3,"Total",IF(OR(LEFT(B504,3)="340",LEFT(B504,3)="350",ISNUMBER(F504)),IF(SUM(D504:F504)=0,0,"Data"),"No Number")),"Head"))</f>
        <v>No Number</v>
      </c>
    </row>
    <row r="505">
      <c r="B505" t="str">
        <f>IF(OR(    'BS-8'!B151=0,    'BS-8'!B151=""),"",   'BS-8'!B151)</f>
        <v/>
      </c>
      <c r="C505" t="str">
        <f>IF(OR(    'BS-8'!B151=0,    'BS-8'!B151=""),"",   'BS-8'!C151)</f>
        <v/>
      </c>
      <c r="D505" t="str">
        <f>IF(OR(    'BS-8'!B151=0,    'BS-8'!B151=""),"",   'BS-8'!D151)</f>
        <v/>
      </c>
      <c r="E505" t="str">
        <f>IF(OR(    'BS-8'!B151=0,    'BS-8'!B151=""),"",   'BS-8'!E151)</f>
        <v/>
      </c>
      <c r="F505" t="str">
        <f>IF(OR(    'BS-8'!B151=0,    'BS-8'!B151=""),"",   'BS-8'!F151)</f>
        <v/>
      </c>
      <c r="G505" t="str">
        <f>IF(B505="","No Number",IF(ISNUMBER(VALUE(MID(B505,5,2))),IF(LEN(B505)=3,"Total",IF(OR(LEFT(B505,3)="340",LEFT(B505,3)="350",ISNUMBER(F505)),IF(SUM(D505:F505)=0,0,"Data"),"No Number")),"Head"))</f>
        <v>No Number</v>
      </c>
    </row>
    <row r="506">
      <c r="B506">
        <f>IF(OR(    'BS-8'!B152=0,    'BS-8'!B152=""),"",   'BS-8'!B152)</f>
        <v>230</v>
      </c>
      <c r="C506" t="str">
        <f>IF(OR(    'BS-8'!B152=0,    'BS-8'!B152=""),"",   'BS-8'!C152)</f>
        <v xml:space="preserve">Total-Operations &amp; Maintenance-നടത്തിപ്പ്/സംരക്ഷണ ചെലവുകള്‍-ആകെ </v>
      </c>
      <c r="D506">
        <f>SUBTOTAL(9,D454:D505)</f>
        <v>643276</v>
      </c>
      <c r="E506">
        <f>SUBTOTAL(9,E454:E505)</f>
        <v>1415000</v>
      </c>
      <c r="F506">
        <f>SUBTOTAL(9,F454:F505)</f>
        <v>1565000</v>
      </c>
      <c r="G506" t="str">
        <f>IF(B506="","No Number",IF(ISNUMBER(VALUE(MID(B506,5,2))),IF(LEN(B506)=3,"Total",IF(OR(LEFT(B506,3)="340",LEFT(B506,3)="350",ISNUMBER(F506)),IF(SUM(D506:F506)=0,0,"Data"),"No Number")),"Head"))</f>
        <v>Head</v>
      </c>
    </row>
    <row r="507" xml:space="preserve">
      <c r="B507" t="str">
        <v>BS-8 PARTICULARS</v>
      </c>
      <c r="D507" t="str">
        <f>D32</f>
        <v>Actuals for the year 2023-2024(യഥാര്‍ത്ഥ കണക്ക് 2023-2024)</v>
      </c>
      <c r="E507" t="str">
        <f>E32</f>
        <v>Budget  for the  year (including all revisions) 2024-2025  (പരിഷ്കരിച്ച ബജറ്റ്  2024-2025)</v>
      </c>
      <c r="F507" t="str" xml:space="preserve">
        <f>F32</f>
        <v xml:space="preserve">Budget for the Year2025-2026
 (ബജറ്റ്-2025-2026)</v>
      </c>
      <c r="G507" t="str">
        <f>IF(B507="","No Number",IF(ISNUMBER(VALUE(MID(B507,5,2))),IF(LEN(B507)=3,"Total",IF(OR(LEFT(B507,3)="340",LEFT(B507,3)="350",ISNUMBER(F507)),IF(SUM(D507:F507)=0,0,"Data"),"No Number")),"Head"))</f>
        <v>Head</v>
      </c>
    </row>
    <row r="508">
      <c r="B508" t="str">
        <f>'BS-8'!B153</f>
        <v>240 - Interest &amp; Finance Charges-പലിശയും അനുബന്ധ ചെലവുകളും</v>
      </c>
      <c r="G508" t="str">
        <f>IF(B508="","No Number",IF(ISNUMBER(VALUE(MID(B508,5,2))),IF(LEN(B508)=3,"Total",IF(OR(LEFT(B508,3)="340",LEFT(B508,3)="350",ISNUMBER(F508)),IF(SUM(D508:F508)=0,0,"Data"),"No Number")),"Head"))</f>
        <v>Head</v>
      </c>
    </row>
    <row r="509">
      <c r="B509">
        <f>IF(OR(    'BS-8'!B154=0,    'BS-8'!B154=""),"",   'BS-8'!B154)</f>
        <v>2401001</v>
      </c>
      <c r="C509" t="str">
        <f>IF(OR(    'BS-8'!B154=0,    'BS-8'!B154=""),"",   'BS-8'!C154)</f>
        <v xml:space="preserve">Interest on Loans from Central Government-കേന്ദ്ര സര്‍ക്കാര്‍ വായ്പകളിന്മേലുള്ള പലിശ </v>
      </c>
      <c r="D509">
        <f>IF(OR(    'BS-8'!B154=0,    'BS-8'!B154=""),"",   'BS-8'!D154)</f>
        <v>0</v>
      </c>
      <c r="E509">
        <f>IF(OR(    'BS-8'!B154=0,    'BS-8'!B154=""),"",   'BS-8'!E154)</f>
        <v>0</v>
      </c>
      <c r="F509">
        <f>IF(OR(    'BS-8'!B154=0,    'BS-8'!B154=""),"",   'BS-8'!F154)</f>
        <v>0</v>
      </c>
      <c r="G509">
        <f>IF(B509="","No Number",IF(ISNUMBER(VALUE(MID(B509,5,2))),IF(LEN(B509)=3,"Total",IF(OR(LEFT(B509,3)="340",LEFT(B509,3)="350",ISNUMBER(F509)),IF(SUM(D509:F509)=0,0,"Data"),"No Number")),"Head"))</f>
        <v>0</v>
      </c>
    </row>
    <row r="510">
      <c r="B510">
        <f>IF(OR(    'BS-8'!B155=0,    'BS-8'!B155=""),"",   'BS-8'!B155)</f>
        <v>2402001</v>
      </c>
      <c r="C510" t="str">
        <f>IF(OR(    'BS-8'!B155=0,    'BS-8'!B155=""),"",   'BS-8'!C155)</f>
        <v>Interest on Loans from State Government-സംസ്ഥാന  സര്‍ക്കാര്‍ വായ്പകളിന്മേലുള്ള പലിശ</v>
      </c>
      <c r="D510">
        <f>IF(OR(    'BS-8'!B155=0,    'BS-8'!B155=""),"",   'BS-8'!D155)</f>
        <v>0</v>
      </c>
      <c r="E510">
        <f>IF(OR(    'BS-8'!B155=0,    'BS-8'!B155=""),"",   'BS-8'!E155)</f>
        <v>0</v>
      </c>
      <c r="F510">
        <f>IF(OR(    'BS-8'!B155=0,    'BS-8'!B155=""),"",   'BS-8'!F155)</f>
        <v>0</v>
      </c>
      <c r="G510">
        <f>IF(B510="","No Number",IF(ISNUMBER(VALUE(MID(B510,5,2))),IF(LEN(B510)=3,"Total",IF(OR(LEFT(B510,3)="340",LEFT(B510,3)="350",ISNUMBER(F510)),IF(SUM(D510:F510)=0,0,"Data"),"No Number")),"Head"))</f>
        <v>0</v>
      </c>
    </row>
    <row r="511">
      <c r="B511">
        <f>IF(OR(    'BS-8'!B156=0,    'BS-8'!B156=""),"",   'BS-8'!B156)</f>
        <v>2403001</v>
      </c>
      <c r="C511" t="str">
        <f>IF(OR(    'BS-8'!B156=0,    'BS-8'!B156=""),"",   'BS-8'!C156)</f>
        <v>Interest on Loans from Government Bodies &amp; Associations-സര്‍ക്കാര്‍സ്ഥാപനങ്ങളില്‍ നിന്നുള്ള  വായ്പകളിന്മേലുള്ള പലിശ</v>
      </c>
      <c r="D511">
        <f>IF(OR(    'BS-8'!B156=0,    'BS-8'!B156=""),"",   'BS-8'!D156)</f>
        <v>0</v>
      </c>
      <c r="E511">
        <f>IF(OR(    'BS-8'!B156=0,    'BS-8'!B156=""),"",   'BS-8'!E156)</f>
        <v>0</v>
      </c>
      <c r="F511">
        <f>IF(OR(    'BS-8'!B156=0,    'BS-8'!B156=""),"",   'BS-8'!F156)</f>
        <v>0</v>
      </c>
      <c r="G511">
        <f>IF(B511="","No Number",IF(ISNUMBER(VALUE(MID(B511,5,2))),IF(LEN(B511)=3,"Total",IF(OR(LEFT(B511,3)="340",LEFT(B511,3)="350",ISNUMBER(F511)),IF(SUM(D511:F511)=0,0,"Data"),"No Number")),"Head"))</f>
        <v>0</v>
      </c>
    </row>
    <row r="512">
      <c r="B512">
        <f>IF(OR(    'BS-8'!B157=0,    'BS-8'!B157=""),"",   'BS-8'!B157)</f>
        <v>2404001</v>
      </c>
      <c r="C512" t="str">
        <f>IF(OR(    'BS-8'!B157=0,    'BS-8'!B157=""),"",   'BS-8'!C157)</f>
        <v>Interest on Loans from International Agencies-അന്തര്‍ദേശീയ ഏജന്‍സികളില്‍ നിന്നുള്ള വായ്പകളിന്മേലുള്ള പലിശ</v>
      </c>
      <c r="D512">
        <f>IF(OR(    'BS-8'!B157=0,    'BS-8'!B157=""),"",   'BS-8'!D157)</f>
        <v>0</v>
      </c>
      <c r="E512">
        <f>IF(OR(    'BS-8'!B157=0,    'BS-8'!B157=""),"",   'BS-8'!E157)</f>
        <v>0</v>
      </c>
      <c r="F512">
        <f>IF(OR(    'BS-8'!B157=0,    'BS-8'!B157=""),"",   'BS-8'!F157)</f>
        <v>0</v>
      </c>
      <c r="G512">
        <f>IF(B512="","No Number",IF(ISNUMBER(VALUE(MID(B512,5,2))),IF(LEN(B512)=3,"Total",IF(OR(LEFT(B512,3)="340",LEFT(B512,3)="350",ISNUMBER(F512)),IF(SUM(D512:F512)=0,0,"Data"),"No Number")),"Head"))</f>
        <v>0</v>
      </c>
    </row>
    <row r="513">
      <c r="B513">
        <f>IF(OR(    'BS-8'!B158=0,    'BS-8'!B158=""),"",   'BS-8'!B158)</f>
        <v>2405001</v>
      </c>
      <c r="C513" t="str">
        <f>IF(OR(    'BS-8'!B158=0,    'BS-8'!B158=""),"",   'BS-8'!C158)</f>
        <v>Interest on loans from banks-ബാങ്ക് വായ്പകളിന്മേല്‍ ഉള്ള പലിശ</v>
      </c>
      <c r="D513">
        <f>IF(OR(    'BS-8'!B158=0,    'BS-8'!B158=""),"",   'BS-8'!D158)</f>
        <v>0</v>
      </c>
      <c r="E513">
        <f>IF(OR(    'BS-8'!B158=0,    'BS-8'!B158=""),"",   'BS-8'!E158)</f>
        <v>0</v>
      </c>
      <c r="F513">
        <f>IF(OR(    'BS-8'!B158=0,    'BS-8'!B158=""),"",   'BS-8'!F158)</f>
        <v>0</v>
      </c>
      <c r="G513">
        <f>IF(B513="","No Number",IF(ISNUMBER(VALUE(MID(B513,5,2))),IF(LEN(B513)=3,"Total",IF(OR(LEFT(B513,3)="340",LEFT(B513,3)="350",ISNUMBER(F513)),IF(SUM(D513:F513)=0,0,"Data"),"No Number")),"Head"))</f>
        <v>0</v>
      </c>
    </row>
    <row r="514">
      <c r="B514">
        <f>IF(OR(    'BS-8'!B159=0,    'BS-8'!B159=""),"",   'BS-8'!B159)</f>
        <v>2405002</v>
      </c>
      <c r="C514" t="str">
        <f>IF(OR(    'BS-8'!B159=0,    'BS-8'!B159=""),"",   'BS-8'!C159)</f>
        <v>Interest on loans from financial institutions - മറ്റ് ധനകാര്യ സ്ഥാപനങ്ങളില്‍ നിന്നുള്ള വായ്പകളിന്മേല്‍ ഉള്ള പലിശ</v>
      </c>
      <c r="D514">
        <f>IF(OR(    'BS-8'!B159=0,    'BS-8'!B159=""),"",   'BS-8'!D159)</f>
        <v>0</v>
      </c>
      <c r="E514">
        <f>IF(OR(    'BS-8'!B159=0,    'BS-8'!B159=""),"",   'BS-8'!E159)</f>
        <v>0</v>
      </c>
      <c r="F514">
        <f>IF(OR(    'BS-8'!B159=0,    'BS-8'!B159=""),"",   'BS-8'!F159)</f>
        <v>0</v>
      </c>
      <c r="G514">
        <f>IF(B514="","No Number",IF(ISNUMBER(VALUE(MID(B514,5,2))),IF(LEN(B514)=3,"Total",IF(OR(LEFT(B514,3)="340",LEFT(B514,3)="350",ISNUMBER(F514)),IF(SUM(D514:F514)=0,0,"Data"),"No Number")),"Head"))</f>
        <v>0</v>
      </c>
    </row>
    <row r="515">
      <c r="B515">
        <f>IF(OR(    'BS-8'!B160=0,    'BS-8'!B160=""),"",   'BS-8'!B160)</f>
        <v>2406001</v>
      </c>
      <c r="C515" t="str">
        <f>IF(OR(    'BS-8'!B160=0,    'BS-8'!B160=""),"",   'BS-8'!C160)</f>
        <v>Other Interests-പലിശ നല്‍കല്‍-മറ്റിനങ്ങള്‍</v>
      </c>
      <c r="D515">
        <f>IF(OR(    'BS-8'!B160=0,    'BS-8'!B160=""),"",   'BS-8'!D160)</f>
        <v>0</v>
      </c>
      <c r="E515">
        <f>IF(OR(    'BS-8'!B160=0,    'BS-8'!B160=""),"",   'BS-8'!E160)</f>
        <v>0</v>
      </c>
      <c r="F515">
        <f>IF(OR(    'BS-8'!B160=0,    'BS-8'!B160=""),"",   'BS-8'!F160)</f>
        <v>0</v>
      </c>
      <c r="G515">
        <f>IF(B515="","No Number",IF(ISNUMBER(VALUE(MID(B515,5,2))),IF(LEN(B515)=3,"Total",IF(OR(LEFT(B515,3)="340",LEFT(B515,3)="350",ISNUMBER(F515)),IF(SUM(D515:F515)=0,0,"Data"),"No Number")),"Head"))</f>
        <v>0</v>
      </c>
    </row>
    <row r="516">
      <c r="B516">
        <f>IF(OR(    'BS-8'!B161=0,    'BS-8'!B161=""),"",   'BS-8'!B161)</f>
        <v>2407001</v>
      </c>
      <c r="C516" t="str">
        <f>IF(OR(    'BS-8'!B161=0,    'BS-8'!B161=""),"",   'BS-8'!C161)</f>
        <v>Bank Charges-ബാങ്ക് ചാര്‍ജ് നല്‍കല്‍</v>
      </c>
      <c r="D516">
        <f>IF(OR(    'BS-8'!B161=0,    'BS-8'!B161=""),"",   'BS-8'!D161)</f>
        <v>0</v>
      </c>
      <c r="E516">
        <f>IF(OR(    'BS-8'!B161=0,    'BS-8'!B161=""),"",   'BS-8'!E161)</f>
        <v>0</v>
      </c>
      <c r="F516">
        <f>IF(OR(    'BS-8'!B161=0,    'BS-8'!B161=""),"",   'BS-8'!F161)</f>
        <v>0</v>
      </c>
      <c r="G516">
        <f>IF(B516="","No Number",IF(ISNUMBER(VALUE(MID(B516,5,2))),IF(LEN(B516)=3,"Total",IF(OR(LEFT(B516,3)="340",LEFT(B516,3)="350",ISNUMBER(F516)),IF(SUM(D516:F516)=0,0,"Data"),"No Number")),"Head"))</f>
        <v>0</v>
      </c>
    </row>
    <row r="517">
      <c r="B517">
        <f>IF(OR(    'BS-8'!B162=0,    'BS-8'!B162=""),"",   'BS-8'!B162)</f>
        <v>2408001</v>
      </c>
      <c r="C517" t="str">
        <f>IF(OR(    'BS-8'!B162=0,    'BS-8'!B162=""),"",   'BS-8'!C162)</f>
        <v>Other Finance Expenses-ധനകാര്യ ഇടപാടുകള്‍ക്കുള്ള മറ്റ് ചെലവുകള്‍</v>
      </c>
      <c r="D517">
        <f>IF(OR(    'BS-8'!B162=0,    'BS-8'!B162=""),"",   'BS-8'!D162)</f>
        <v>0</v>
      </c>
      <c r="E517">
        <f>IF(OR(    'BS-8'!B162=0,    'BS-8'!B162=""),"",   'BS-8'!E162)</f>
        <v>0</v>
      </c>
      <c r="F517">
        <f>IF(OR(    'BS-8'!B162=0,    'BS-8'!B162=""),"",   'BS-8'!F162)</f>
        <v>0</v>
      </c>
      <c r="G517">
        <f>IF(B517="","No Number",IF(ISNUMBER(VALUE(MID(B517,5,2))),IF(LEN(B517)=3,"Total",IF(OR(LEFT(B517,3)="340",LEFT(B517,3)="350",ISNUMBER(F517)),IF(SUM(D517:F517)=0,0,"Data"),"No Number")),"Head"))</f>
        <v>0</v>
      </c>
    </row>
    <row r="518">
      <c r="B518" t="str">
        <f>IF(OR(    'BS-8'!B163=0,    'BS-8'!B163=""),"",   'BS-8'!B163)</f>
        <v/>
      </c>
      <c r="C518" t="str">
        <f>IF(OR(    'BS-8'!B163=0,    'BS-8'!B163=""),"",   'BS-8'!C163)</f>
        <v/>
      </c>
      <c r="D518" t="str">
        <f>IF(OR(    'BS-8'!B163=0,    'BS-8'!B163=""),"",   'BS-8'!D163)</f>
        <v/>
      </c>
      <c r="E518" t="str">
        <f>IF(OR(    'BS-8'!B163=0,    'BS-8'!B163=""),"",   'BS-8'!E163)</f>
        <v/>
      </c>
      <c r="F518" t="str">
        <f>IF(OR(    'BS-8'!B163=0,    'BS-8'!B163=""),"",   'BS-8'!F163)</f>
        <v/>
      </c>
      <c r="G518" t="str">
        <f>IF(B518="","No Number",IF(ISNUMBER(VALUE(MID(B518,5,2))),IF(LEN(B518)=3,"Total",IF(OR(LEFT(B518,3)="340",LEFT(B518,3)="350",ISNUMBER(F518)),IF(SUM(D518:F518)=0,0,"Data"),"No Number")),"Head"))</f>
        <v>No Number</v>
      </c>
    </row>
    <row r="519">
      <c r="B519" t="str">
        <f>IF(OR(    'BS-8'!B164=0,    'BS-8'!B164=""),"",   'BS-8'!B164)</f>
        <v/>
      </c>
      <c r="C519" t="str">
        <f>IF(OR(    'BS-8'!B164=0,    'BS-8'!B164=""),"",   'BS-8'!C164)</f>
        <v/>
      </c>
      <c r="D519" t="str">
        <f>IF(OR(    'BS-8'!B164=0,    'BS-8'!B164=""),"",   'BS-8'!D164)</f>
        <v/>
      </c>
      <c r="E519" t="str">
        <f>IF(OR(    'BS-8'!B164=0,    'BS-8'!B164=""),"",   'BS-8'!E164)</f>
        <v/>
      </c>
      <c r="F519" t="str">
        <f>IF(OR(    'BS-8'!B164=0,    'BS-8'!B164=""),"",   'BS-8'!F164)</f>
        <v/>
      </c>
      <c r="G519" t="str">
        <f>IF(B519="","No Number",IF(ISNUMBER(VALUE(MID(B519,5,2))),IF(LEN(B519)=3,"Total",IF(OR(LEFT(B519,3)="340",LEFT(B519,3)="350",ISNUMBER(F519)),IF(SUM(D519:F519)=0,0,"Data"),"No Number")),"Head"))</f>
        <v>No Number</v>
      </c>
    </row>
    <row r="520">
      <c r="B520" t="str">
        <f>IF(OR(    'BS-8'!B165=0,    'BS-8'!B165=""),"",   'BS-8'!B165)</f>
        <v/>
      </c>
      <c r="C520" t="str">
        <f>IF(OR(    'BS-8'!B165=0,    'BS-8'!B165=""),"",   'BS-8'!C165)</f>
        <v/>
      </c>
      <c r="D520" t="str">
        <f>IF(OR(    'BS-8'!B165=0,    'BS-8'!B165=""),"",   'BS-8'!D165)</f>
        <v/>
      </c>
      <c r="E520" t="str">
        <f>IF(OR(    'BS-8'!B165=0,    'BS-8'!B165=""),"",   'BS-8'!E165)</f>
        <v/>
      </c>
      <c r="F520" t="str">
        <f>IF(OR(    'BS-8'!B165=0,    'BS-8'!B165=""),"",   'BS-8'!F165)</f>
        <v/>
      </c>
      <c r="G520" t="str">
        <f>IF(B520="","No Number",IF(ISNUMBER(VALUE(MID(B520,5,2))),IF(LEN(B520)=3,"Total",IF(OR(LEFT(B520,3)="340",LEFT(B520,3)="350",ISNUMBER(F520)),IF(SUM(D520:F520)=0,0,"Data"),"No Number")),"Head"))</f>
        <v>No Number</v>
      </c>
    </row>
    <row r="521">
      <c r="B521" t="str">
        <f>IF(OR(    'BS-8'!B166=0,    'BS-8'!B166=""),"",   'BS-8'!B166)</f>
        <v/>
      </c>
      <c r="C521" t="str">
        <f>IF(OR(    'BS-8'!B166=0,    'BS-8'!B166=""),"",   'BS-8'!C166)</f>
        <v/>
      </c>
      <c r="D521" t="str">
        <f>IF(OR(    'BS-8'!B166=0,    'BS-8'!B166=""),"",   'BS-8'!D166)</f>
        <v/>
      </c>
      <c r="E521" t="str">
        <f>IF(OR(    'BS-8'!B166=0,    'BS-8'!B166=""),"",   'BS-8'!E166)</f>
        <v/>
      </c>
      <c r="F521" t="str">
        <f>IF(OR(    'BS-8'!B166=0,    'BS-8'!B166=""),"",   'BS-8'!F166)</f>
        <v/>
      </c>
      <c r="G521" t="str">
        <f>IF(B521="","No Number",IF(ISNUMBER(VALUE(MID(B521,5,2))),IF(LEN(B521)=3,"Total",IF(OR(LEFT(B521,3)="340",LEFT(B521,3)="350",ISNUMBER(F521)),IF(SUM(D521:F521)=0,0,"Data"),"No Number")),"Head"))</f>
        <v>No Number</v>
      </c>
    </row>
    <row r="522">
      <c r="B522">
        <f>IF(OR(    'BS-8'!B167=0,    'BS-8'!B167=""),"",   'BS-8'!B167)</f>
        <v>240</v>
      </c>
      <c r="C522" t="str">
        <f>IF(OR(    'BS-8'!B167=0,    'BS-8'!B167=""),"",   'BS-8'!C167)</f>
        <v>Total-Interest &amp; Finance Charges-പലിശയും അനുബന്ധ ചെലവുകളും-ആകെ</v>
      </c>
      <c r="D522">
        <f>SUBTOTAL(9,D509:D521)</f>
        <v>0</v>
      </c>
      <c r="E522">
        <f>SUBTOTAL(9,E509:E521)</f>
        <v>0</v>
      </c>
      <c r="F522">
        <f>SUBTOTAL(9,F509:F521)</f>
        <v>0</v>
      </c>
      <c r="G522" t="str">
        <f>IF(B522="","No Number",IF(ISNUMBER(VALUE(MID(B522,5,2))),IF(LEN(B522)=3,"Total",IF(OR(LEFT(B522,3)="340",LEFT(B522,3)="350",ISNUMBER(F522)),IF(SUM(D522:F522)=0,0,"Data"),"No Number")),"Head"))</f>
        <v>Head</v>
      </c>
    </row>
    <row r="523">
      <c r="B523" t="str">
        <v xml:space="preserve">TOTAL STATUTORY EXPENDITURE-അനിവാര്യ ചെലവുകള്‍ ആകെ </v>
      </c>
      <c r="D523">
        <f>SUBTOTAL(9, D360:D521)</f>
        <v>16136182</v>
      </c>
      <c r="E523">
        <f>SUBTOTAL(9, E360:E521)</f>
        <v>22359000</v>
      </c>
      <c r="F523">
        <f>SUBTOTAL(9, F360:F521)</f>
        <v>29869000</v>
      </c>
      <c r="G523" t="str">
        <f>IF(B523="","No Number",IF(ISNUMBER(VALUE(MID(B523,5,2))),IF(LEN(B523)=3,"Total",IF(OR(LEFT(B523,3)="340",LEFT(B523,3)="350",ISNUMBER(F523)),IF(SUM(D523:F523)=0,0,"Data"),"No Number")),"Head"))</f>
        <v>Head</v>
      </c>
    </row>
    <row r="524">
      <c r="B524" t="str">
        <f>B57</f>
        <v>Karassery Grama Panchayath Draft  Budget for the Financial Year 2025-2026</v>
      </c>
      <c r="G524" t="str">
        <f>IF(B524="","No Number",IF(ISNUMBER(VALUE(MID(B524,5,2))),IF(LEN(B524)=3,"Total",IF(OR(LEFT(B524,3)="340",LEFT(B524,3)="350",ISNUMBER(F524)),IF(SUM(D524:F524)=0,0,"Data"),"No Number")),"Head"))</f>
        <v>Head</v>
      </c>
    </row>
    <row r="525">
      <c r="B525" t="str">
        <f>'BS-9'!B5</f>
        <v xml:space="preserve"> BS-9-Revenue Expenditure-PLAN -    (പ്ലാന്‍ റവന്യു ചെലവുകള്‍ക്കു വേണ്ടിയുള്ള വകയിരുത്തലുകള്‍)</v>
      </c>
      <c r="G525" t="str">
        <f>IF(B525="","No Number",IF(ISNUMBER(VALUE(MID(B525,5,2))),IF(LEN(B525)=3,"Total",IF(OR(LEFT(B525,3)="340",LEFT(B525,3)="350",ISNUMBER(F525)),IF(SUM(D525:F525)=0,0,"Data"),"No Number")),"Head"))</f>
        <v>Head</v>
      </c>
    </row>
    <row r="526" xml:space="preserve">
      <c r="B526" t="str">
        <v>DETAILED HEAD CODE</v>
      </c>
      <c r="C526" t="str">
        <v>PARTICULARS (ഇനവിവരം)</v>
      </c>
      <c r="D526" t="str">
        <f>D32</f>
        <v>Actuals for the year 2023-2024(യഥാര്‍ത്ഥ കണക്ക് 2023-2024)</v>
      </c>
      <c r="E526" t="str">
        <f>E32</f>
        <v>Budget  for the  year (including all revisions) 2024-2025  (പരിഷ്കരിച്ച ബജറ്റ്  2024-2025)</v>
      </c>
      <c r="F526" t="str" xml:space="preserve">
        <f>F32</f>
        <v xml:space="preserve">Budget for the Year2025-2026
 (ബജറ്റ്-2025-2026)</v>
      </c>
      <c r="G526" t="str">
        <f>IF(B526="","No Number",IF(ISNUMBER(VALUE(MID(B526,5,2))),IF(LEN(B526)=3,"Total",IF(OR(LEFT(B526,3)="340",LEFT(B526,3)="350",ISNUMBER(F526)),IF(SUM(D526:F526)=0,0,"Data"),"No Number")),"Head"))</f>
        <v>Head</v>
      </c>
    </row>
    <row r="527">
      <c r="B527" t="str">
        <f>'BS-9'!B7</f>
        <v>250 - Decentralised Plan Programme - Productive Sector</v>
      </c>
      <c r="G527" t="str">
        <f>IF(B527="","No Number",IF(ISNUMBER(VALUE(MID(B527,5,2))),IF(LEN(B527)=3,"Total",IF(OR(LEFT(B527,3)="340",LEFT(B527,3)="350",ISNUMBER(F527)),IF(SUM(D527:F527)=0,0,"Data"),"No Number")),"Head"))</f>
        <v>Head</v>
      </c>
    </row>
    <row r="528">
      <c r="B528">
        <f>IF(OR(    'BS-9'!B8=0,   'BS-9'!B8 =""),"",   'BS-9'!B8)</f>
        <v>2501001</v>
      </c>
      <c r="C528" t="str">
        <f>IF(OR(    'BS-9'!B8=0,   'BS-9'!B8 =""),"",   'BS-9'!C8)</f>
        <v>Agriculture and Related Sectors - Paddy-കൃഷിയും  അനുബന്ധ മേഖലകളും  -നെല്‍കൃഷി</v>
      </c>
      <c r="D528">
        <f>IF(OR(    'BS-9'!B8=0,   'BS-9'!B8 =""),"",   'BS-9'!D8)</f>
        <v>169708</v>
      </c>
      <c r="E528">
        <f>IF(OR(    'BS-9'!B8=0,   'BS-9'!B8 =""),"",   'BS-9'!E8)</f>
        <v>488200</v>
      </c>
      <c r="F528">
        <f>IF(OR(    'BS-9'!B8=0,   'BS-9'!B8 =""),"",   'BS-9'!F8)</f>
        <v>268000</v>
      </c>
      <c r="G528" t="str">
        <f>IF(B528="","No Number",IF(ISNUMBER(VALUE(MID(B528,5,2))),IF(LEN(B528)=3,"Total",IF(OR(LEFT(B528,3)="340",LEFT(B528,3)="350",ISNUMBER(F528)),IF(SUM(D528:F528)=0,0,"Data"),"No Number")),"Head"))</f>
        <v>Data</v>
      </c>
    </row>
    <row r="529">
      <c r="B529">
        <f>IF(OR(    'BS-9'!B9=0,   'BS-9'!B9 =""),"",   'BS-9'!B9)</f>
        <v>2501002</v>
      </c>
      <c r="C529" t="str">
        <f>IF(OR(    'BS-9'!B9=0,   'BS-9'!B9 =""),"",   'BS-9'!C9)</f>
        <v>Agriculture and Related Sectors -  Other crops-കൃഷിയും  അനുബന്ധ മേഖലകളും-  മറ്റ് വിളകള്‍</v>
      </c>
      <c r="D529">
        <f>IF(OR(    'BS-9'!B9=0,   'BS-9'!B9 =""),"",   'BS-9'!D9)</f>
        <v>0</v>
      </c>
      <c r="E529">
        <f>IF(OR(    'BS-9'!B9=0,   'BS-9'!B9 =""),"",   'BS-9'!E9)</f>
        <v>0</v>
      </c>
      <c r="F529">
        <f>IF(OR(    'BS-9'!B9=0,   'BS-9'!B9 =""),"",   'BS-9'!F9)</f>
        <v>0</v>
      </c>
      <c r="G529">
        <f>IF(B529="","No Number",IF(ISNUMBER(VALUE(MID(B529,5,2))),IF(LEN(B529)=3,"Total",IF(OR(LEFT(B529,3)="340",LEFT(B529,3)="350",ISNUMBER(F529)),IF(SUM(D529:F529)=0,0,"Data"),"No Number")),"Head"))</f>
        <v>0</v>
      </c>
    </row>
    <row r="530">
      <c r="B530">
        <f>IF(OR(    'BS-9'!B10=0,   'BS-9'!B10 =""),"",   'BS-9'!B10)</f>
        <v>2501003</v>
      </c>
      <c r="C530" t="str">
        <f>IF(OR(    'BS-9'!B10=0,   'BS-9'!B10 =""),"",   'BS-9'!C10)</f>
        <v>Agricultural Development Programs-മറ്റ് കാര്‍ഷിക വികസന പരിപാടികള്‍</v>
      </c>
      <c r="D530">
        <f>IF(OR(    'BS-9'!B10=0,   'BS-9'!B10 =""),"",   'BS-9'!D10)</f>
        <v>0</v>
      </c>
      <c r="E530">
        <f>IF(OR(    'BS-9'!B10=0,   'BS-9'!B10 =""),"",   'BS-9'!E10)</f>
        <v>0</v>
      </c>
      <c r="F530">
        <f>IF(OR(    'BS-9'!B10=0,   'BS-9'!B10 =""),"",   'BS-9'!F10)</f>
        <v>0</v>
      </c>
      <c r="G530">
        <f>IF(B530="","No Number",IF(ISNUMBER(VALUE(MID(B530,5,2))),IF(LEN(B530)=3,"Total",IF(OR(LEFT(B530,3)="340",LEFT(B530,3)="350",ISNUMBER(F530)),IF(SUM(D530:F530)=0,0,"Data"),"No Number")),"Head"))</f>
        <v>0</v>
      </c>
    </row>
    <row r="531">
      <c r="B531">
        <f>IF(OR(    'BS-9'!B11=0,   'BS-9'!B11 =""),"",   'BS-9'!B11)</f>
        <v>2501004</v>
      </c>
      <c r="C531" t="str">
        <f>IF(OR(    'BS-9'!B11=0,   'BS-9'!B11 =""),"",   'BS-9'!C11)</f>
        <v>Agriculture and Related Sectors - Animal husbandry -കൃഷിയും  അനുബന്ധ മേഖലകളും-മൃഗ സംരക്ഷണം</v>
      </c>
      <c r="D531">
        <f>IF(OR(    'BS-9'!B11=0,   'BS-9'!B11 =""),"",   'BS-9'!D11)</f>
        <v>0</v>
      </c>
      <c r="E531">
        <f>IF(OR(    'BS-9'!B11=0,   'BS-9'!B11 =""),"",   'BS-9'!E11)</f>
        <v>0</v>
      </c>
      <c r="F531">
        <f>IF(OR(    'BS-9'!B11=0,   'BS-9'!B11 =""),"",   'BS-9'!F11)</f>
        <v>0</v>
      </c>
      <c r="G531">
        <f>IF(B531="","No Number",IF(ISNUMBER(VALUE(MID(B531,5,2))),IF(LEN(B531)=3,"Total",IF(OR(LEFT(B531,3)="340",LEFT(B531,3)="350",ISNUMBER(F531)),IF(SUM(D531:F531)=0,0,"Data"),"No Number")),"Head"))</f>
        <v>0</v>
      </c>
    </row>
    <row r="532">
      <c r="B532">
        <f>IF(OR(    'BS-9'!B12=0,   'BS-9'!B12 =""),"",   'BS-9'!B12)</f>
        <v>2501005</v>
      </c>
      <c r="C532" t="str">
        <f>IF(OR(    'BS-9'!B12=0,   'BS-9'!B12 =""),"",   'BS-9'!C12)</f>
        <v>Agriculture and Related Sectors - Dairy development-കൃഷിയും  അനുബന്ധ മേഖലകളും-ക്ഷീര വികസനം</v>
      </c>
      <c r="D532">
        <f>IF(OR(    'BS-9'!B12=0,   'BS-9'!B12 =""),"",   'BS-9'!D12)</f>
        <v>0</v>
      </c>
      <c r="E532">
        <f>IF(OR(    'BS-9'!B12=0,   'BS-9'!B12 =""),"",   'BS-9'!E12)</f>
        <v>0</v>
      </c>
      <c r="F532">
        <f>IF(OR(    'BS-9'!B12=0,   'BS-9'!B12 =""),"",   'BS-9'!F12)</f>
        <v>0</v>
      </c>
      <c r="G532">
        <f>IF(B532="","No Number",IF(ISNUMBER(VALUE(MID(B532,5,2))),IF(LEN(B532)=3,"Total",IF(OR(LEFT(B532,3)="340",LEFT(B532,3)="350",ISNUMBER(F532)),IF(SUM(D532:F532)=0,0,"Data"),"No Number")),"Head"))</f>
        <v>0</v>
      </c>
    </row>
    <row r="533">
      <c r="B533">
        <f>IF(OR(    'BS-9'!B13=0,   'BS-9'!B13 =""),"",   'BS-9'!B13)</f>
        <v>2501006</v>
      </c>
      <c r="C533" t="str">
        <f>IF(OR(    'BS-9'!B13=0,   'BS-9'!B13 =""),"",   'BS-9'!C13)</f>
        <v>Agriculture and Related Sectors - Fisheries-കൃഷിയും  അനുബന്ധ മേഖലകളും-മത്സ്യ ബന്ധനം</v>
      </c>
      <c r="D533">
        <f>IF(OR(    'BS-9'!B13=0,   'BS-9'!B13 =""),"",   'BS-9'!D13)</f>
        <v>0</v>
      </c>
      <c r="E533">
        <f>IF(OR(    'BS-9'!B13=0,   'BS-9'!B13 =""),"",   'BS-9'!E13)</f>
        <v>0</v>
      </c>
      <c r="F533">
        <f>IF(OR(    'BS-9'!B13=0,   'BS-9'!B13 =""),"",   'BS-9'!F13)</f>
        <v>0</v>
      </c>
      <c r="G533">
        <f>IF(B533="","No Number",IF(ISNUMBER(VALUE(MID(B533,5,2))),IF(LEN(B533)=3,"Total",IF(OR(LEFT(B533,3)="340",LEFT(B533,3)="350",ISNUMBER(F533)),IF(SUM(D533:F533)=0,0,"Data"),"No Number")),"Head"))</f>
        <v>0</v>
      </c>
    </row>
    <row r="534">
      <c r="B534">
        <f>IF(OR(    'BS-9'!B14=0,   'BS-9'!B14 =""),"",   'BS-9'!B14)</f>
        <v>2501007</v>
      </c>
      <c r="C534" t="str">
        <f>IF(OR(    'BS-9'!B14=0,   'BS-9'!B14 =""),"",   'BS-9'!C14)</f>
        <v>Agriculture and Related Sectors - Afforestation-കൃഷിയും  അനുബന്ധ മേഖലകളും-വനവല്‍ക്കരണം</v>
      </c>
      <c r="D534">
        <f>IF(OR(    'BS-9'!B14=0,   'BS-9'!B14 =""),"",   'BS-9'!D14)</f>
        <v>0</v>
      </c>
      <c r="E534">
        <f>IF(OR(    'BS-9'!B14=0,   'BS-9'!B14 =""),"",   'BS-9'!E14)</f>
        <v>0</v>
      </c>
      <c r="F534">
        <f>IF(OR(    'BS-9'!B14=0,   'BS-9'!B14 =""),"",   'BS-9'!F14)</f>
        <v>0</v>
      </c>
      <c r="G534">
        <f>IF(B534="","No Number",IF(ISNUMBER(VALUE(MID(B534,5,2))),IF(LEN(B534)=3,"Total",IF(OR(LEFT(B534,3)="340",LEFT(B534,3)="350",ISNUMBER(F534)),IF(SUM(D534:F534)=0,0,"Data"),"No Number")),"Head"))</f>
        <v>0</v>
      </c>
    </row>
    <row r="535">
      <c r="B535">
        <f>IF(OR(    'BS-9'!B15=0,   'BS-9'!B15 =""),"",   'BS-9'!B15)</f>
        <v>2501008</v>
      </c>
      <c r="C535" t="str">
        <f>IF(OR(    'BS-9'!B15=0,   'BS-9'!B15 =""),"",   'BS-9'!C15)</f>
        <v>Agriculture and Related Sectors - Watershed Management-കൃഷിയും  അനുബന്ധ മേഖലകളും-നീര്‍ത്തട വികസനം</v>
      </c>
      <c r="D535">
        <f>IF(OR(    'BS-9'!B15=0,   'BS-9'!B15 =""),"",   'BS-9'!D15)</f>
        <v>0</v>
      </c>
      <c r="E535">
        <f>IF(OR(    'BS-9'!B15=0,   'BS-9'!B15 =""),"",   'BS-9'!E15)</f>
        <v>0</v>
      </c>
      <c r="F535">
        <f>IF(OR(    'BS-9'!B15=0,   'BS-9'!B15 =""),"",   'BS-9'!F15)</f>
        <v>0</v>
      </c>
      <c r="G535">
        <f>IF(B535="","No Number",IF(ISNUMBER(VALUE(MID(B535,5,2))),IF(LEN(B535)=3,"Total",IF(OR(LEFT(B535,3)="340",LEFT(B535,3)="350",ISNUMBER(F535)),IF(SUM(D535:F535)=0,0,"Data"),"No Number")),"Head"))</f>
        <v>0</v>
      </c>
    </row>
    <row r="536">
      <c r="B536">
        <f>IF(OR(    'BS-9'!B16=0,   'BS-9'!B16 =""),"",   'BS-9'!B16)</f>
        <v>2501009</v>
      </c>
      <c r="C536" t="str">
        <f>IF(OR(    'BS-9'!B16=0,   'BS-9'!B16 =""),"",   'BS-9'!C16)</f>
        <v>Agriculture and Related Sectors - Coconut-കൃഷിയും  അനുബന്ധ മേഖലകളും-തെങ്ങ് കൃഷി</v>
      </c>
      <c r="D536">
        <f>IF(OR(    'BS-9'!B16=0,   'BS-9'!B16 =""),"",   'BS-9'!D16)</f>
        <v>949951</v>
      </c>
      <c r="E536">
        <f>IF(OR(    'BS-9'!B16=0,   'BS-9'!B16 =""),"",   'BS-9'!E16)</f>
        <v>1341997</v>
      </c>
      <c r="F536">
        <f>IF(OR(    'BS-9'!B16=0,   'BS-9'!B16 =""),"",   'BS-9'!F16)</f>
        <v>1500000</v>
      </c>
      <c r="G536" t="str">
        <f>IF(B536="","No Number",IF(ISNUMBER(VALUE(MID(B536,5,2))),IF(LEN(B536)=3,"Total",IF(OR(LEFT(B536,3)="340",LEFT(B536,3)="350",ISNUMBER(F536)),IF(SUM(D536:F536)=0,0,"Data"),"No Number")),"Head"))</f>
        <v>Data</v>
      </c>
    </row>
    <row r="537">
      <c r="B537">
        <f>IF(OR(    'BS-9'!B17=0,   'BS-9'!B17 =""),"",   'BS-9'!B17)</f>
        <v>2501010</v>
      </c>
      <c r="C537" t="str">
        <f>IF(OR(    'BS-9'!B17=0,   'BS-9'!B17 =""),"",   'BS-9'!C17)</f>
        <v>Agriculture and Related Sectors - Areacanut-കൃഷിയും  അനുബന്ധ മേഖലകളും-അടയ്ക്ക കൃഷി</v>
      </c>
      <c r="D537">
        <f>IF(OR(    'BS-9'!B17=0,   'BS-9'!B17 =""),"",   'BS-9'!D17)</f>
        <v>0</v>
      </c>
      <c r="E537">
        <f>IF(OR(    'BS-9'!B17=0,   'BS-9'!B17 =""),"",   'BS-9'!E17)</f>
        <v>0</v>
      </c>
      <c r="F537">
        <f>IF(OR(    'BS-9'!B17=0,   'BS-9'!B17 =""),"",   'BS-9'!F17)</f>
        <v>0</v>
      </c>
      <c r="G537">
        <f>IF(B537="","No Number",IF(ISNUMBER(VALUE(MID(B537,5,2))),IF(LEN(B537)=3,"Total",IF(OR(LEFT(B537,3)="340",LEFT(B537,3)="350",ISNUMBER(F537)),IF(SUM(D537:F537)=0,0,"Data"),"No Number")),"Head"))</f>
        <v>0</v>
      </c>
    </row>
    <row r="538">
      <c r="B538">
        <f>IF(OR(    'BS-9'!B18=0,   'BS-9'!B18 =""),"",   'BS-9'!B18)</f>
        <v>2501011</v>
      </c>
      <c r="C538" t="str">
        <f>IF(OR(    'BS-9'!B18=0,   'BS-9'!B18 =""),"",   'BS-9'!C18)</f>
        <v>Agriculture and Related Sectors - Vegetables-കൃഷിയും  അനുബന്ധ മേഖലകളും-പച്ചക്കറി</v>
      </c>
      <c r="D538">
        <f>IF(OR(    'BS-9'!B18=0,   'BS-9'!B18 =""),"",   'BS-9'!D18)</f>
        <v>111450</v>
      </c>
      <c r="E538">
        <f>IF(OR(    'BS-9'!B18=0,   'BS-9'!B18 =""),"",   'BS-9'!E18)</f>
        <v>250000</v>
      </c>
      <c r="F538">
        <f>IF(OR(    'BS-9'!B18=0,   'BS-9'!B18 =""),"",   'BS-9'!F18)</f>
        <v>450000</v>
      </c>
      <c r="G538" t="str">
        <f>IF(B538="","No Number",IF(ISNUMBER(VALUE(MID(B538,5,2))),IF(LEN(B538)=3,"Total",IF(OR(LEFT(B538,3)="340",LEFT(B538,3)="350",ISNUMBER(F538)),IF(SUM(D538:F538)=0,0,"Data"),"No Number")),"Head"))</f>
        <v>Data</v>
      </c>
    </row>
    <row r="539">
      <c r="B539">
        <f>IF(OR(    'BS-9'!B19=0,   'BS-9'!B19 =""),"",   'BS-9'!B19)</f>
        <v>2501012</v>
      </c>
      <c r="C539" t="str">
        <f>IF(OR(    'BS-9'!B19=0,   'BS-9'!B19 =""),"",   'BS-9'!C19)</f>
        <v>Agriculture and Related Sectors - Plantain-കൃഷിയും  അനുബന്ധ മേഖലകളും-വാഴ</v>
      </c>
      <c r="D539">
        <f>IF(OR(    'BS-9'!B19=0,   'BS-9'!B19 =""),"",   'BS-9'!D19)</f>
        <v>644430</v>
      </c>
      <c r="E539">
        <f>IF(OR(    'BS-9'!B19=0,   'BS-9'!B19 =""),"",   'BS-9'!E19)</f>
        <v>1716681</v>
      </c>
      <c r="F539">
        <f>IF(OR(    'BS-9'!B19=0,   'BS-9'!B19 =""),"",   'BS-9'!F19)</f>
        <v>1800000</v>
      </c>
      <c r="G539" t="str">
        <f>IF(B539="","No Number",IF(ISNUMBER(VALUE(MID(B539,5,2))),IF(LEN(B539)=3,"Total",IF(OR(LEFT(B539,3)="340",LEFT(B539,3)="350",ISNUMBER(F539)),IF(SUM(D539:F539)=0,0,"Data"),"No Number")),"Head"))</f>
        <v>Data</v>
      </c>
    </row>
    <row r="540">
      <c r="B540">
        <f>IF(OR(    'BS-9'!B20=0,   'BS-9'!B20 =""),"",   'BS-9'!B20)</f>
        <v>2501013</v>
      </c>
      <c r="C540" t="str">
        <f>IF(OR(    'BS-9'!B20=0,   'BS-9'!B20 =""),"",   'BS-9'!C20)</f>
        <v>Agriculture and Related Sectors -Tuber Crops-കൃഷിയും  അനുബന്ധ മേഖലകളും-കിഴങ്ങ് വിളകള്‍</v>
      </c>
      <c r="D540">
        <f>IF(OR(    'BS-9'!B20=0,   'BS-9'!B20 =""),"",   'BS-9'!D20)</f>
        <v>425960</v>
      </c>
      <c r="E540">
        <f>IF(OR(    'BS-9'!B20=0,   'BS-9'!B20 =""),"",   'BS-9'!E20)</f>
        <v>405000</v>
      </c>
      <c r="F540">
        <f>IF(OR(    'BS-9'!B20=0,   'BS-9'!B20 =""),"",   'BS-9'!F20)</f>
        <v>448320</v>
      </c>
      <c r="G540" t="str">
        <f>IF(B540="","No Number",IF(ISNUMBER(VALUE(MID(B540,5,2))),IF(LEN(B540)=3,"Total",IF(OR(LEFT(B540,3)="340",LEFT(B540,3)="350",ISNUMBER(F540)),IF(SUM(D540:F540)=0,0,"Data"),"No Number")),"Head"))</f>
        <v>Data</v>
      </c>
    </row>
    <row r="541">
      <c r="B541">
        <f>IF(OR(    'BS-9'!B21=0,   'BS-9'!B21 =""),"",   'BS-9'!B21)</f>
        <v>2501014</v>
      </c>
      <c r="C541" t="str">
        <f>IF(OR(    'BS-9'!B21=0,   'BS-9'!B21 =""),"",   'BS-9'!C21)</f>
        <v xml:space="preserve">Agriculture and Related Sectors -Horticulture-കൃഷിയും  അനുബന്ധ മേഖലകളും- </v>
      </c>
      <c r="D541">
        <f>IF(OR(    'BS-9'!B21=0,   'BS-9'!B21 =""),"",   'BS-9'!D21)</f>
        <v>0</v>
      </c>
      <c r="E541">
        <f>IF(OR(    'BS-9'!B21=0,   'BS-9'!B21 =""),"",   'BS-9'!E21)</f>
        <v>0</v>
      </c>
      <c r="F541">
        <f>IF(OR(    'BS-9'!B21=0,   'BS-9'!B21 =""),"",   'BS-9'!F21)</f>
        <v>0</v>
      </c>
      <c r="G541">
        <f>IF(B541="","No Number",IF(ISNUMBER(VALUE(MID(B541,5,2))),IF(LEN(B541)=3,"Total",IF(OR(LEFT(B541,3)="340",LEFT(B541,3)="350",ISNUMBER(F541)),IF(SUM(D541:F541)=0,0,"Data"),"No Number")),"Head"))</f>
        <v>0</v>
      </c>
    </row>
    <row r="542">
      <c r="B542">
        <f>IF(OR(    'BS-9'!B22=0,   'BS-9'!B22 =""),"",   'BS-9'!B22)</f>
        <v>2501015</v>
      </c>
      <c r="C542" t="str">
        <f>IF(OR(    'BS-9'!B22=0,   'BS-9'!B22 =""),"",   'BS-9'!C22)</f>
        <v>Agriculture and Related Sectors -Medicinal Herbs-കൃഷിയും  അനുബന്ധ മേഖലകളും-ഔഷധ സസ്യങ്ങള്‍</v>
      </c>
      <c r="D542">
        <f>IF(OR(    'BS-9'!B22=0,   'BS-9'!B22 =""),"",   'BS-9'!D22)</f>
        <v>0</v>
      </c>
      <c r="E542">
        <f>IF(OR(    'BS-9'!B22=0,   'BS-9'!B22 =""),"",   'BS-9'!E22)</f>
        <v>0</v>
      </c>
      <c r="F542">
        <f>IF(OR(    'BS-9'!B22=0,   'BS-9'!B22 =""),"",   'BS-9'!F22)</f>
        <v>0</v>
      </c>
      <c r="G542">
        <f>IF(B542="","No Number",IF(ISNUMBER(VALUE(MID(B542,5,2))),IF(LEN(B542)=3,"Total",IF(OR(LEFT(B542,3)="340",LEFT(B542,3)="350",ISNUMBER(F542)),IF(SUM(D542:F542)=0,0,"Data"),"No Number")),"Head"))</f>
        <v>0</v>
      </c>
    </row>
    <row r="543">
      <c r="B543">
        <f>IF(OR(    'BS-9'!B23=0,   'BS-9'!B23 =""),"",   'BS-9'!B23)</f>
        <v>2501016</v>
      </c>
      <c r="C543" t="str">
        <f>IF(OR(    'BS-9'!B23=0,   'BS-9'!B23 =""),"",   'BS-9'!C23)</f>
        <v>Agriculture and Related Sectors -Mushrooms-കൃഷിയും  അനുബന്ധ മേഖലകളും-കൂണ്‍ കൃഷി</v>
      </c>
      <c r="D543">
        <f>IF(OR(    'BS-9'!B23=0,   'BS-9'!B23 =""),"",   'BS-9'!D23)</f>
        <v>0</v>
      </c>
      <c r="E543">
        <f>IF(OR(    'BS-9'!B23=0,   'BS-9'!B23 =""),"",   'BS-9'!E23)</f>
        <v>0</v>
      </c>
      <c r="F543">
        <f>IF(OR(    'BS-9'!B23=0,   'BS-9'!B23 =""),"",   'BS-9'!F23)</f>
        <v>0</v>
      </c>
      <c r="G543">
        <f>IF(B543="","No Number",IF(ISNUMBER(VALUE(MID(B543,5,2))),IF(LEN(B543)=3,"Total",IF(OR(LEFT(B543,3)="340",LEFT(B543,3)="350",ISNUMBER(F543)),IF(SUM(D543:F543)=0,0,"Data"),"No Number")),"Head"))</f>
        <v>0</v>
      </c>
    </row>
    <row r="544">
      <c r="B544">
        <f>IF(OR(    'BS-9'!B24=0,   'BS-9'!B24 =""),"",   'BS-9'!B24)</f>
        <v>2501017</v>
      </c>
      <c r="C544" t="str">
        <f>IF(OR(    'BS-9'!B24=0,   'BS-9'!B24 =""),"",   'BS-9'!C24)</f>
        <v>Agriculture and Related Sectors -Floriculture-കൃഷിയും  അനുബന്ധ മേഖലകളും</v>
      </c>
      <c r="D544">
        <f>IF(OR(    'BS-9'!B24=0,   'BS-9'!B24 =""),"",   'BS-9'!D24)</f>
        <v>0</v>
      </c>
      <c r="E544">
        <f>IF(OR(    'BS-9'!B24=0,   'BS-9'!B24 =""),"",   'BS-9'!E24)</f>
        <v>0</v>
      </c>
      <c r="F544">
        <f>IF(OR(    'BS-9'!B24=0,   'BS-9'!B24 =""),"",   'BS-9'!F24)</f>
        <v>0</v>
      </c>
      <c r="G544">
        <f>IF(B544="","No Number",IF(ISNUMBER(VALUE(MID(B544,5,2))),IF(LEN(B544)=3,"Total",IF(OR(LEFT(B544,3)="340",LEFT(B544,3)="350",ISNUMBER(F544)),IF(SUM(D544:F544)=0,0,"Data"),"No Number")),"Head"))</f>
        <v>0</v>
      </c>
    </row>
    <row r="545">
      <c r="B545">
        <f>IF(OR(    'BS-9'!B25=0,   'BS-9'!B25 =""),"",   'BS-9'!B25)</f>
        <v>2501018</v>
      </c>
      <c r="C545" t="str">
        <f>IF(OR(    'BS-9'!B25=0,   'BS-9'!B25 =""),"",   'BS-9'!C25)</f>
        <v>Agriculture and Related Sectors -Ginger-കൃഷിയും  അനുബന്ധ മേഖലകളും-ഇഞ്ചി</v>
      </c>
      <c r="D545">
        <f>IF(OR(    'BS-9'!B25=0,   'BS-9'!B25 =""),"",   'BS-9'!D25)</f>
        <v>0</v>
      </c>
      <c r="E545">
        <f>IF(OR(    'BS-9'!B25=0,   'BS-9'!B25 =""),"",   'BS-9'!E25)</f>
        <v>0</v>
      </c>
      <c r="F545">
        <f>IF(OR(    'BS-9'!B25=0,   'BS-9'!B25 =""),"",   'BS-9'!F25)</f>
        <v>0</v>
      </c>
      <c r="G545">
        <f>IF(B545="","No Number",IF(ISNUMBER(VALUE(MID(B545,5,2))),IF(LEN(B545)=3,"Total",IF(OR(LEFT(B545,3)="340",LEFT(B545,3)="350",ISNUMBER(F545)),IF(SUM(D545:F545)=0,0,"Data"),"No Number")),"Head"))</f>
        <v>0</v>
      </c>
    </row>
    <row r="546">
      <c r="B546">
        <f>IF(OR(    'BS-9'!B26=0,   'BS-9'!B26 =""),"",   'BS-9'!B26)</f>
        <v>2501019</v>
      </c>
      <c r="C546" t="str">
        <f>IF(OR(    'BS-9'!B26=0,   'BS-9'!B26 =""),"",   'BS-9'!C26)</f>
        <v>Agriculture and Related Sectors -Pepper-കൃഷിയും  അനുബന്ധ മേഖലകളും-കുരുമുളക്</v>
      </c>
      <c r="D546">
        <f>IF(OR(    'BS-9'!B26=0,   'BS-9'!B26 =""),"",   'BS-9'!D26)</f>
        <v>0</v>
      </c>
      <c r="E546">
        <f>IF(OR(    'BS-9'!B26=0,   'BS-9'!B26 =""),"",   'BS-9'!E26)</f>
        <v>200000</v>
      </c>
      <c r="F546">
        <f>IF(OR(    'BS-9'!B26=0,   'BS-9'!B26 =""),"",   'BS-9'!F26)</f>
        <v>0</v>
      </c>
      <c r="G546" t="str">
        <f>IF(B546="","No Number",IF(ISNUMBER(VALUE(MID(B546,5,2))),IF(LEN(B546)=3,"Total",IF(OR(LEFT(B546,3)="340",LEFT(B546,3)="350",ISNUMBER(F546)),IF(SUM(D546:F546)=0,0,"Data"),"No Number")),"Head"))</f>
        <v>Data</v>
      </c>
    </row>
    <row r="547">
      <c r="B547">
        <f>IF(OR(    'BS-9'!B27=0,   'BS-9'!B27 =""),"",   'BS-9'!B27)</f>
        <v>2501020</v>
      </c>
      <c r="C547" t="str">
        <f>IF(OR(    'BS-9'!B27=0,   'BS-9'!B27 =""),"",   'BS-9'!C27)</f>
        <v>Agriculture and Related Sectors -Vetal-കൃഷിയും  അനുബന്ധ മേഖലകളും-വെറ്റില</v>
      </c>
      <c r="D547">
        <f>IF(OR(    'BS-9'!B27=0,   'BS-9'!B27 =""),"",   'BS-9'!D27)</f>
        <v>0</v>
      </c>
      <c r="E547">
        <f>IF(OR(    'BS-9'!B27=0,   'BS-9'!B27 =""),"",   'BS-9'!E27)</f>
        <v>0</v>
      </c>
      <c r="F547">
        <f>IF(OR(    'BS-9'!B27=0,   'BS-9'!B27 =""),"",   'BS-9'!F27)</f>
        <v>0</v>
      </c>
      <c r="G547">
        <f>IF(B547="","No Number",IF(ISNUMBER(VALUE(MID(B547,5,2))),IF(LEN(B547)=3,"Total",IF(OR(LEFT(B547,3)="340",LEFT(B547,3)="350",ISNUMBER(F547)),IF(SUM(D547:F547)=0,0,"Data"),"No Number")),"Head"))</f>
        <v>0</v>
      </c>
    </row>
    <row r="548">
      <c r="B548">
        <f>IF(OR(    'BS-9'!B28=0,   'BS-9'!B28 =""),"",   'BS-9'!B28)</f>
        <v>2501021</v>
      </c>
      <c r="C548" t="str">
        <f>IF(OR(    'BS-9'!B28=0,   'BS-9'!B28 =""),"",   'BS-9'!C28)</f>
        <v>Agriculture and Related Sectors - Mulberry-കൃഷിയും  അനുബന്ധ മേഖലകളും-മള്‍ബറി</v>
      </c>
      <c r="D548">
        <f>IF(OR(    'BS-9'!B28=0,   'BS-9'!B28 =""),"",   'BS-9'!D28)</f>
        <v>0</v>
      </c>
      <c r="E548">
        <f>IF(OR(    'BS-9'!B28=0,   'BS-9'!B28 =""),"",   'BS-9'!E28)</f>
        <v>0</v>
      </c>
      <c r="F548">
        <f>IF(OR(    'BS-9'!B28=0,   'BS-9'!B28 =""),"",   'BS-9'!F28)</f>
        <v>0</v>
      </c>
      <c r="G548">
        <f>IF(B548="","No Number",IF(ISNUMBER(VALUE(MID(B548,5,2))),IF(LEN(B548)=3,"Total",IF(OR(LEFT(B548,3)="340",LEFT(B548,3)="350",ISNUMBER(F548)),IF(SUM(D548:F548)=0,0,"Data"),"No Number")),"Head"))</f>
        <v>0</v>
      </c>
    </row>
    <row r="549">
      <c r="B549">
        <f>IF(OR(    'BS-9'!B29=0,   'BS-9'!B29 =""),"",   'BS-9'!B29)</f>
        <v>2501022</v>
      </c>
      <c r="C549" t="str">
        <f>IF(OR(    'BS-9'!B29=0,   'BS-9'!B29 =""),"",   'BS-9'!C29)</f>
        <v>Agriculture and Related Sectors - Cashew nuts-കൃഷിയും  അനുബന്ധ മേഖലകളും-കശുവണ്ടി</v>
      </c>
      <c r="D549">
        <f>IF(OR(    'BS-9'!B29=0,   'BS-9'!B29 =""),"",   'BS-9'!D29)</f>
        <v>0</v>
      </c>
      <c r="E549">
        <f>IF(OR(    'BS-9'!B29=0,   'BS-9'!B29 =""),"",   'BS-9'!E29)</f>
        <v>0</v>
      </c>
      <c r="F549">
        <f>IF(OR(    'BS-9'!B29=0,   'BS-9'!B29 =""),"",   'BS-9'!F29)</f>
        <v>0</v>
      </c>
      <c r="G549">
        <f>IF(B549="","No Number",IF(ISNUMBER(VALUE(MID(B549,5,2))),IF(LEN(B549)=3,"Total",IF(OR(LEFT(B549,3)="340",LEFT(B549,3)="350",ISNUMBER(F549)),IF(SUM(D549:F549)=0,0,"Data"),"No Number")),"Head"))</f>
        <v>0</v>
      </c>
    </row>
    <row r="550">
      <c r="B550">
        <f>IF(OR(    'BS-9'!B30=0,   'BS-9'!B30 =""),"",   'BS-9'!B30)</f>
        <v>2501023</v>
      </c>
      <c r="C550" t="str">
        <f>IF(OR(    'BS-9'!B30=0,   'BS-9'!B30 =""),"",   'BS-9'!C30)</f>
        <v>Agriculture and Related Sectors - Apiculture-കൃഷിയും  അനുബന്ധ മേഖലകളും</v>
      </c>
      <c r="D550">
        <f>IF(OR(    'BS-9'!B30=0,   'BS-9'!B30 =""),"",   'BS-9'!D30)</f>
        <v>0</v>
      </c>
      <c r="E550">
        <f>IF(OR(    'BS-9'!B30=0,   'BS-9'!B30 =""),"",   'BS-9'!E30)</f>
        <v>0</v>
      </c>
      <c r="F550">
        <f>IF(OR(    'BS-9'!B30=0,   'BS-9'!B30 =""),"",   'BS-9'!F30)</f>
        <v>0</v>
      </c>
      <c r="G550">
        <f>IF(B550="","No Number",IF(ISNUMBER(VALUE(MID(B550,5,2))),IF(LEN(B550)=3,"Total",IF(OR(LEFT(B550,3)="340",LEFT(B550,3)="350",ISNUMBER(F550)),IF(SUM(D550:F550)=0,0,"Data"),"No Number")),"Head"))</f>
        <v>0</v>
      </c>
    </row>
    <row r="551">
      <c r="B551">
        <f>IF(OR(    'BS-9'!B31=0,   'BS-9'!B31 =""),"",   'BS-9'!B31)</f>
        <v>2501024</v>
      </c>
      <c r="C551" t="str">
        <f>IF(OR(    'BS-9'!B31=0,   'BS-9'!B31 =""),"",   'BS-9'!C31)</f>
        <v>Agriculture and Related Sectors -   Integrator Crop Protection-കൃഷിയും  അനുബന്ധ മേഖലകളുംസംയോജിത വിള സംരക്ഷണം</v>
      </c>
      <c r="D551">
        <f>IF(OR(    'BS-9'!B31=0,   'BS-9'!B31 =""),"",   'BS-9'!D31)</f>
        <v>0</v>
      </c>
      <c r="E551">
        <f>IF(OR(    'BS-9'!B31=0,   'BS-9'!B31 =""),"",   'BS-9'!E31)</f>
        <v>0</v>
      </c>
      <c r="F551">
        <f>IF(OR(    'BS-9'!B31=0,   'BS-9'!B31 =""),"",   'BS-9'!F31)</f>
        <v>0</v>
      </c>
      <c r="G551">
        <f>IF(B551="","No Number",IF(ISNUMBER(VALUE(MID(B551,5,2))),IF(LEN(B551)=3,"Total",IF(OR(LEFT(B551,3)="340",LEFT(B551,3)="350",ISNUMBER(F551)),IF(SUM(D551:F551)=0,0,"Data"),"No Number")),"Head"))</f>
        <v>0</v>
      </c>
    </row>
    <row r="552">
      <c r="B552">
        <f>IF(OR(    'BS-9'!B32=0,   'BS-9'!B32 =""),"",   'BS-9'!B32)</f>
        <v>2501025</v>
      </c>
      <c r="C552" t="str">
        <f>IF(OR(    'BS-9'!B32=0,   'BS-9'!B32 =""),"",   'BS-9'!C32)</f>
        <v>Agriculture and Related Sectors - Infrastructure-കൃഷിയും  അനുബന്ധ മേഖലകളും</v>
      </c>
      <c r="D552">
        <f>IF(OR(    'BS-9'!B32=0,   'BS-9'!B32 =""),"",   'BS-9'!D32)</f>
        <v>1398241</v>
      </c>
      <c r="E552">
        <f>IF(OR(    'BS-9'!B32=0,   'BS-9'!B32 =""),"",   'BS-9'!E32)</f>
        <v>0</v>
      </c>
      <c r="F552">
        <f>IF(OR(    'BS-9'!B32=0,   'BS-9'!B32 =""),"",   'BS-9'!F32)</f>
        <v>775000</v>
      </c>
      <c r="G552" t="str">
        <f>IF(B552="","No Number",IF(ISNUMBER(VALUE(MID(B552,5,2))),IF(LEN(B552)=3,"Total",IF(OR(LEFT(B552,3)="340",LEFT(B552,3)="350",ISNUMBER(F552)),IF(SUM(D552:F552)=0,0,"Data"),"No Number")),"Head"))</f>
        <v>Data</v>
      </c>
    </row>
    <row r="553">
      <c r="B553">
        <f>IF(OR(    'BS-9'!B33=0,   'BS-9'!B33 =""),"",   'BS-9'!B33)</f>
        <v>2501026</v>
      </c>
      <c r="C553" t="str">
        <f>IF(OR(    'BS-9'!B33=0,   'BS-9'!B33 =""),"",   'BS-9'!C33)</f>
        <v>Agriculture and Related Sectors -   Agriculture Related Facilities-കൃഷിയും  അനുബന്ധ മേഖലകളും-അനുബന്ധ സൌകര്യങ്ങള്‍</v>
      </c>
      <c r="D553">
        <f>IF(OR(    'BS-9'!B33=0,   'BS-9'!B33 =""),"",   'BS-9'!D33)</f>
        <v>23607</v>
      </c>
      <c r="E553">
        <f>IF(OR(    'BS-9'!B33=0,   'BS-9'!B33 =""),"",   'BS-9'!E33)</f>
        <v>170000</v>
      </c>
      <c r="F553">
        <f>IF(OR(    'BS-9'!B33=0,   'BS-9'!B33 =""),"",   'BS-9'!F33)</f>
        <v>230000</v>
      </c>
      <c r="G553" t="str">
        <f>IF(B553="","No Number",IF(ISNUMBER(VALUE(MID(B553,5,2))),IF(LEN(B553)=3,"Total",IF(OR(LEFT(B553,3)="340",LEFT(B553,3)="350",ISNUMBER(F553)),IF(SUM(D553:F553)=0,0,"Data"),"No Number")),"Head"))</f>
        <v>Data</v>
      </c>
    </row>
    <row r="554">
      <c r="B554">
        <f>IF(OR(    'BS-9'!B34=0,   'BS-9'!B34 =""),"",   'BS-9'!B34)</f>
        <v>2501027</v>
      </c>
      <c r="C554" t="str">
        <f>IF(OR(    'BS-9'!B34=0,   'BS-9'!B34 =""),"",   'BS-9'!C34)</f>
        <v>Agriculture and Related Sectors -   Value addition of Produce-കൃഷിയും  അനുബന്ധ മേഖലകളും</v>
      </c>
      <c r="D554">
        <f>IF(OR(    'BS-9'!B34=0,   'BS-9'!B34 =""),"",   'BS-9'!D34)</f>
        <v>0</v>
      </c>
      <c r="E554">
        <f>IF(OR(    'BS-9'!B34=0,   'BS-9'!B34 =""),"",   'BS-9'!E34)</f>
        <v>0</v>
      </c>
      <c r="F554">
        <f>IF(OR(    'BS-9'!B34=0,   'BS-9'!B34 =""),"",   'BS-9'!F34)</f>
        <v>0</v>
      </c>
      <c r="G554">
        <f>IF(B554="","No Number",IF(ISNUMBER(VALUE(MID(B554,5,2))),IF(LEN(B554)=3,"Total",IF(OR(LEFT(B554,3)="340",LEFT(B554,3)="350",ISNUMBER(F554)),IF(SUM(D554:F554)=0,0,"Data"),"No Number")),"Head"))</f>
        <v>0</v>
      </c>
    </row>
    <row r="555">
      <c r="B555">
        <f>IF(OR(    'BS-9'!B35=0,   'BS-9'!B35 =""),"",   'BS-9'!B35)</f>
        <v>2501028</v>
      </c>
      <c r="C555" t="str">
        <f>IF(OR(    'BS-9'!B35=0,   'BS-9'!B35 =""),"",   'BS-9'!C35)</f>
        <v>Agriculture and Related Sectors -  Marketing-കൃഷിയും  അനുബന്ധ മേഖലകളും-ക്കര്ഷിക വിപണനം</v>
      </c>
      <c r="D555">
        <f>IF(OR(    'BS-9'!B35=0,   'BS-9'!B35 =""),"",   'BS-9'!D35)</f>
        <v>0</v>
      </c>
      <c r="E555">
        <f>IF(OR(    'BS-9'!B35=0,   'BS-9'!B35 =""),"",   'BS-9'!E35)</f>
        <v>0</v>
      </c>
      <c r="F555">
        <f>IF(OR(    'BS-9'!B35=0,   'BS-9'!B35 =""),"",   'BS-9'!F35)</f>
        <v>0</v>
      </c>
      <c r="G555">
        <f>IF(B555="","No Number",IF(ISNUMBER(VALUE(MID(B555,5,2))),IF(LEN(B555)=3,"Total",IF(OR(LEFT(B555,3)="340",LEFT(B555,3)="350",ISNUMBER(F555)),IF(SUM(D555:F555)=0,0,"Data"),"No Number")),"Head"))</f>
        <v>0</v>
      </c>
    </row>
    <row r="556">
      <c r="B556">
        <f>IF(OR(    'BS-9'!B36=0,   'BS-9'!B36 =""),"",   'BS-9'!B36)</f>
        <v>2501029</v>
      </c>
      <c r="C556" t="str">
        <f>IF(OR(    'BS-9'!B36=0,   'BS-9'!B36 =""),"",   'BS-9'!C36)</f>
        <v>Lease Farming By SC/ST-പാട്ടകൃഷി-(പട്ടിക ജാതി/വര്‍ഗം)</v>
      </c>
      <c r="D556">
        <f>IF(OR(    'BS-9'!B36=0,   'BS-9'!B36 =""),"",   'BS-9'!D36)</f>
        <v>0</v>
      </c>
      <c r="E556">
        <f>IF(OR(    'BS-9'!B36=0,   'BS-9'!B36 =""),"",   'BS-9'!E36)</f>
        <v>0</v>
      </c>
      <c r="F556">
        <f>IF(OR(    'BS-9'!B36=0,   'BS-9'!B36 =""),"",   'BS-9'!F36)</f>
        <v>0</v>
      </c>
      <c r="G556">
        <f>IF(B556="","No Number",IF(ISNUMBER(VALUE(MID(B556,5,2))),IF(LEN(B556)=3,"Total",IF(OR(LEFT(B556,3)="340",LEFT(B556,3)="350",ISNUMBER(F556)),IF(SUM(D556:F556)=0,0,"Data"),"No Number")),"Head"))</f>
        <v>0</v>
      </c>
    </row>
    <row r="557">
      <c r="B557">
        <f>IF(OR(    'BS-9'!B37=0,   'BS-9'!B37 =""),"",   'BS-9'!B37)</f>
        <v>2501030</v>
      </c>
      <c r="C557" t="str">
        <f>IF(OR(    'BS-9'!B37=0,   'BS-9'!B37 =""),"",   'BS-9'!C37)</f>
        <v>Revolving Fund-റിവോള്‍വിംഗ് ഫണ്ട്</v>
      </c>
      <c r="D557">
        <f>IF(OR(    'BS-9'!B37=0,   'BS-9'!B37 =""),"",   'BS-9'!D37)</f>
        <v>0</v>
      </c>
      <c r="E557">
        <f>IF(OR(    'BS-9'!B37=0,   'BS-9'!B37 =""),"",   'BS-9'!E37)</f>
        <v>0</v>
      </c>
      <c r="F557">
        <f>IF(OR(    'BS-9'!B37=0,   'BS-9'!B37 =""),"",   'BS-9'!F37)</f>
        <v>0</v>
      </c>
      <c r="G557">
        <f>IF(B557="","No Number",IF(ISNUMBER(VALUE(MID(B557,5,2))),IF(LEN(B557)=3,"Total",IF(OR(LEFT(B557,3)="340",LEFT(B557,3)="350",ISNUMBER(F557)),IF(SUM(D557:F557)=0,0,"Data"),"No Number")),"Head"))</f>
        <v>0</v>
      </c>
    </row>
    <row r="558">
      <c r="B558">
        <f>IF(OR(    'BS-9'!B38=0,   'BS-9'!B38 =""),"",   'BS-9'!B38)</f>
        <v>2501031</v>
      </c>
      <c r="C558" t="str">
        <f>IF(OR(    'BS-9'!B38=0,   'BS-9'!B38 =""),"",   'BS-9'!C38)</f>
        <v>Animal Husbandry -Cow-മൃഗ സംരക്ഷണം-പശു വളര്‍ത്തല്‍</v>
      </c>
      <c r="D558">
        <f>IF(OR(    'BS-9'!B38=0,   'BS-9'!B38 =""),"",   'BS-9'!D38)</f>
        <v>60000</v>
      </c>
      <c r="E558">
        <f>IF(OR(    'BS-9'!B38=0,   'BS-9'!B38 =""),"",   'BS-9'!E38)</f>
        <v>300000</v>
      </c>
      <c r="F558">
        <f>IF(OR(    'BS-9'!B38=0,   'BS-9'!B38 =""),"",   'BS-9'!F38)</f>
        <v>0</v>
      </c>
      <c r="G558" t="str">
        <f>IF(B558="","No Number",IF(ISNUMBER(VALUE(MID(B558,5,2))),IF(LEN(B558)=3,"Total",IF(OR(LEFT(B558,3)="340",LEFT(B558,3)="350",ISNUMBER(F558)),IF(SUM(D558:F558)=0,0,"Data"),"No Number")),"Head"))</f>
        <v>Data</v>
      </c>
    </row>
    <row r="559">
      <c r="B559">
        <f>IF(OR(    'BS-9'!B39=0,   'BS-9'!B39 =""),"",   'BS-9'!B39)</f>
        <v>2501032</v>
      </c>
      <c r="C559" t="str">
        <f>IF(OR(    'BS-9'!B39=0,   'BS-9'!B39 =""),"",   'BS-9'!C39)</f>
        <v>Animal Husbandry -Goat-മൃഗ സംരക്ഷണം-ആട് വളര്‍ത്തല്‍</v>
      </c>
      <c r="D559">
        <f>IF(OR(    'BS-9'!B39=0,   'BS-9'!B39 =""),"",   'BS-9'!D39)</f>
        <v>60000</v>
      </c>
      <c r="E559">
        <f>IF(OR(    'BS-9'!B39=0,   'BS-9'!B39 =""),"",   'BS-9'!E39)</f>
        <v>768000</v>
      </c>
      <c r="F559">
        <f>IF(OR(    'BS-9'!B39=0,   'BS-9'!B39 =""),"",   'BS-9'!F39)</f>
        <v>0</v>
      </c>
      <c r="G559" t="str">
        <f>IF(B559="","No Number",IF(ISNUMBER(VALUE(MID(B559,5,2))),IF(LEN(B559)=3,"Total",IF(OR(LEFT(B559,3)="340",LEFT(B559,3)="350",ISNUMBER(F559)),IF(SUM(D559:F559)=0,0,"Data"),"No Number")),"Head"))</f>
        <v>Data</v>
      </c>
    </row>
    <row r="560">
      <c r="B560">
        <f>IF(OR(    'BS-9'!B40=0,   'BS-9'!B40 =""),"",   'BS-9'!B40)</f>
        <v>2501033</v>
      </c>
      <c r="C560" t="str">
        <f>IF(OR(    'BS-9'!B40=0,   'BS-9'!B40 =""),"",   'BS-9'!C40)</f>
        <v>Animal Husbandry -Buffalo-മൃഗ സംരക്ഷണം-എരുമ വളര്‍ത്തല്‍</v>
      </c>
      <c r="D560">
        <f>IF(OR(    'BS-9'!B40=0,   'BS-9'!B40 =""),"",   'BS-9'!D40)</f>
        <v>272000</v>
      </c>
      <c r="E560">
        <f>IF(OR(    'BS-9'!B40=0,   'BS-9'!B40 =""),"",   'BS-9'!E40)</f>
        <v>0</v>
      </c>
      <c r="F560">
        <f>IF(OR(    'BS-9'!B40=0,   'BS-9'!B40 =""),"",   'BS-9'!F40)</f>
        <v>0</v>
      </c>
      <c r="G560" t="str">
        <f>IF(B560="","No Number",IF(ISNUMBER(VALUE(MID(B560,5,2))),IF(LEN(B560)=3,"Total",IF(OR(LEFT(B560,3)="340",LEFT(B560,3)="350",ISNUMBER(F560)),IF(SUM(D560:F560)=0,0,"Data"),"No Number")),"Head"))</f>
        <v>Data</v>
      </c>
    </row>
    <row r="561">
      <c r="B561">
        <f>IF(OR(    'BS-9'!B41=0,   'BS-9'!B41 =""),"",   'BS-9'!B41)</f>
        <v>2501034</v>
      </c>
      <c r="C561" t="str">
        <f>IF(OR(    'BS-9'!B41=0,   'BS-9'!B41 =""),"",   'BS-9'!C41)</f>
        <v>Animal Husbandry -Calf-മൃഗ സംരക്ഷണം-കന്നുകുട്ടി പരിപാലനം</v>
      </c>
      <c r="D561">
        <f>IF(OR(    'BS-9'!B41=0,   'BS-9'!B41 =""),"",   'BS-9'!D41)</f>
        <v>336000</v>
      </c>
      <c r="E561">
        <f>IF(OR(    'BS-9'!B41=0,   'BS-9'!B41 =""),"",   'BS-9'!E41)</f>
        <v>0</v>
      </c>
      <c r="F561">
        <f>IF(OR(    'BS-9'!B41=0,   'BS-9'!B41 =""),"",   'BS-9'!F41)</f>
        <v>2153000</v>
      </c>
      <c r="G561" t="str">
        <f>IF(B561="","No Number",IF(ISNUMBER(VALUE(MID(B561,5,2))),IF(LEN(B561)=3,"Total",IF(OR(LEFT(B561,3)="340",LEFT(B561,3)="350",ISNUMBER(F561)),IF(SUM(D561:F561)=0,0,"Data"),"No Number")),"Head"))</f>
        <v>Data</v>
      </c>
    </row>
    <row r="562">
      <c r="B562">
        <f>IF(OR(    'BS-9'!B42=0,   'BS-9'!B42 =""),"",   'BS-9'!B42)</f>
        <v>2501035</v>
      </c>
      <c r="C562" t="str">
        <f>IF(OR(    'BS-9'!B42=0,   'BS-9'!B42 =""),"",   'BS-9'!C42)</f>
        <v xml:space="preserve">Animal Husbandry -Poultry- മൃഗ സംരക്ഷണം-മുട്ട കോഴി/താറാവ് വളര്‍ത്തല്‍ </v>
      </c>
      <c r="D562">
        <f>IF(OR(    'BS-9'!B42=0,   'BS-9'!B42 =""),"",   'BS-9'!D42)</f>
        <v>585650</v>
      </c>
      <c r="E562">
        <f>IF(OR(    'BS-9'!B42=0,   'BS-9'!B42 =""),"",   'BS-9'!E42)</f>
        <v>217100</v>
      </c>
      <c r="F562">
        <f>IF(OR(    'BS-9'!B42=0,   'BS-9'!B42 =""),"",   'BS-9'!F42)</f>
        <v>0</v>
      </c>
      <c r="G562" t="str">
        <f>IF(B562="","No Number",IF(ISNUMBER(VALUE(MID(B562,5,2))),IF(LEN(B562)=3,"Total",IF(OR(LEFT(B562,3)="340",LEFT(B562,3)="350",ISNUMBER(F562)),IF(SUM(D562:F562)=0,0,"Data"),"No Number")),"Head"))</f>
        <v>Data</v>
      </c>
    </row>
    <row r="563">
      <c r="B563">
        <f>IF(OR(    'BS-9'!B43=0,   'BS-9'!B43 =""),"",   'BS-9'!B43)</f>
        <v>2501036</v>
      </c>
      <c r="C563" t="str">
        <f>IF(OR(    'BS-9'!B43=0,   'BS-9'!B43 =""),"",   'BS-9'!C43)</f>
        <v>Animal Husbandry -Broiler-മൃഗ സംരക്ഷണം-ഇറച്ചികോഴി വളര്‍ത്തല്‍</v>
      </c>
      <c r="D563">
        <f>IF(OR(    'BS-9'!B43=0,   'BS-9'!B43 =""),"",   'BS-9'!D43)</f>
        <v>0</v>
      </c>
      <c r="E563">
        <f>IF(OR(    'BS-9'!B43=0,   'BS-9'!B43 =""),"",   'BS-9'!E43)</f>
        <v>0</v>
      </c>
      <c r="F563">
        <f>IF(OR(    'BS-9'!B43=0,   'BS-9'!B43 =""),"",   'BS-9'!F43)</f>
        <v>0</v>
      </c>
      <c r="G563">
        <f>IF(B563="","No Number",IF(ISNUMBER(VALUE(MID(B563,5,2))),IF(LEN(B563)=3,"Total",IF(OR(LEFT(B563,3)="340",LEFT(B563,3)="350",ISNUMBER(F563)),IF(SUM(D563:F563)=0,0,"Data"),"No Number")),"Head"))</f>
        <v>0</v>
      </c>
    </row>
    <row r="564">
      <c r="B564">
        <f>IF(OR(    'BS-9'!B44=0,   'BS-9'!B44 =""),"",   'BS-9'!B44)</f>
        <v>2501037</v>
      </c>
      <c r="C564" t="str">
        <f>IF(OR(    'BS-9'!B44=0,   'BS-9'!B44 =""),"",   'BS-9'!C44)</f>
        <v>Animal Husbandry -Duck-മൃഗ സംരക്ഷണം-താറാവ് കൃഷി</v>
      </c>
      <c r="D564">
        <f>IF(OR(    'BS-9'!B44=0,   'BS-9'!B44 =""),"",   'BS-9'!D44)</f>
        <v>0</v>
      </c>
      <c r="E564">
        <f>IF(OR(    'BS-9'!B44=0,   'BS-9'!B44 =""),"",   'BS-9'!E44)</f>
        <v>0</v>
      </c>
      <c r="F564">
        <f>IF(OR(    'BS-9'!B44=0,   'BS-9'!B44 =""),"",   'BS-9'!F44)</f>
        <v>0</v>
      </c>
      <c r="G564">
        <f>IF(B564="","No Number",IF(ISNUMBER(VALUE(MID(B564,5,2))),IF(LEN(B564)=3,"Total",IF(OR(LEFT(B564,3)="340",LEFT(B564,3)="350",ISNUMBER(F564)),IF(SUM(D564:F564)=0,0,"Data"),"No Number")),"Head"))</f>
        <v>0</v>
      </c>
    </row>
    <row r="565">
      <c r="B565">
        <f>IF(OR(    'BS-9'!B45=0,   'BS-9'!B45 =""),"",   'BS-9'!B45)</f>
        <v>2501038</v>
      </c>
      <c r="C565" t="str">
        <f>IF(OR(    'BS-9'!B45=0,   'BS-9'!B45 =""),"",   'BS-9'!C45)</f>
        <v>Animal Husbandry -Pig-മൃഗ സംരക്ഷണം-പന്നി വളര്‍ത്തല്‍</v>
      </c>
      <c r="D565">
        <f>IF(OR(    'BS-9'!B45=0,   'BS-9'!B45 =""),"",   'BS-9'!D45)</f>
        <v>0</v>
      </c>
      <c r="E565">
        <f>IF(OR(    'BS-9'!B45=0,   'BS-9'!B45 =""),"",   'BS-9'!E45)</f>
        <v>0</v>
      </c>
      <c r="F565">
        <f>IF(OR(    'BS-9'!B45=0,   'BS-9'!B45 =""),"",   'BS-9'!F45)</f>
        <v>0</v>
      </c>
      <c r="G565">
        <f>IF(B565="","No Number",IF(ISNUMBER(VALUE(MID(B565,5,2))),IF(LEN(B565)=3,"Total",IF(OR(LEFT(B565,3)="340",LEFT(B565,3)="350",ISNUMBER(F565)),IF(SUM(D565:F565)=0,0,"Data"),"No Number")),"Head"))</f>
        <v>0</v>
      </c>
    </row>
    <row r="566">
      <c r="B566">
        <f>IF(OR(    'BS-9'!B46=0,   'BS-9'!B46 =""),"",   'BS-9'!B46)</f>
        <v>2501039</v>
      </c>
      <c r="C566" t="str">
        <f>IF(OR(    'BS-9'!B46=0,   'BS-9'!B46 =""),"",   'BS-9'!C46)</f>
        <v>Animal Husbandry -Infrastructure-മൃഗസംരക്ഷണം-പശ്ചാത്തല സൌകര്യങ്ങള്‍</v>
      </c>
      <c r="D566">
        <f>IF(OR(    'BS-9'!B46=0,   'BS-9'!B46 =""),"",   'BS-9'!D46)</f>
        <v>0</v>
      </c>
      <c r="E566">
        <f>IF(OR(    'BS-9'!B46=0,   'BS-9'!B46 =""),"",   'BS-9'!E46)</f>
        <v>0</v>
      </c>
      <c r="F566">
        <f>IF(OR(    'BS-9'!B46=0,   'BS-9'!B46 =""),"",   'BS-9'!F46)</f>
        <v>0</v>
      </c>
      <c r="G566">
        <f>IF(B566="","No Number",IF(ISNUMBER(VALUE(MID(B566,5,2))),IF(LEN(B566)=3,"Total",IF(OR(LEFT(B566,3)="340",LEFT(B566,3)="350",ISNUMBER(F566)),IF(SUM(D566:F566)=0,0,"Data"),"No Number")),"Head"))</f>
        <v>0</v>
      </c>
    </row>
    <row r="567">
      <c r="B567">
        <f>IF(OR(    'BS-9'!B47=0,   'BS-9'!B47 =""),"",   'BS-9'!B47)</f>
        <v>2501040</v>
      </c>
      <c r="C567" t="str">
        <f>IF(OR(    'BS-9'!B47=0,   'BS-9'!B47 =""),"",   'BS-9'!C47)</f>
        <v>Animal Husbandry -Disease Control-മൃഗ സംരക്ഷണം-രോഗ നിയന്ത്രണം</v>
      </c>
      <c r="D567">
        <f>IF(OR(    'BS-9'!B47=0,   'BS-9'!B47 =""),"",   'BS-9'!D47)</f>
        <v>789000</v>
      </c>
      <c r="E567">
        <f>IF(OR(    'BS-9'!B47=0,   'BS-9'!B47 =""),"",   'BS-9'!E47)</f>
        <v>800000</v>
      </c>
      <c r="F567">
        <f>IF(OR(    'BS-9'!B47=0,   'BS-9'!B47 =""),"",   'BS-9'!F47)</f>
        <v>800000</v>
      </c>
      <c r="G567" t="str">
        <f>IF(B567="","No Number",IF(ISNUMBER(VALUE(MID(B567,5,2))),IF(LEN(B567)=3,"Total",IF(OR(LEFT(B567,3)="340",LEFT(B567,3)="350",ISNUMBER(F567)),IF(SUM(D567:F567)=0,0,"Data"),"No Number")),"Head"))</f>
        <v>Data</v>
      </c>
    </row>
    <row r="568">
      <c r="B568">
        <f>IF(OR(    'BS-9'!B48=0,   'BS-9'!B48 =""),"",   'BS-9'!B48)</f>
        <v>2501041</v>
      </c>
      <c r="C568" t="str">
        <f>IF(OR(    'BS-9'!B48=0,   'BS-9'!B48 =""),"",   'BS-9'!C48)</f>
        <v>Animal Husbandry -Related Facility-മൃഗ സംരക്ഷണം-അനുബന്ധ സൌകര്യങ്ങള്‍</v>
      </c>
      <c r="D568">
        <f>IF(OR(    'BS-9'!B48=0,   'BS-9'!B48 =""),"",   'BS-9'!D48)</f>
        <v>50000</v>
      </c>
      <c r="E568">
        <f>IF(OR(    'BS-9'!B48=0,   'BS-9'!B48 =""),"",   'BS-9'!E48)</f>
        <v>40000</v>
      </c>
      <c r="F568">
        <f>IF(OR(    'BS-9'!B48=0,   'BS-9'!B48 =""),"",   'BS-9'!F48)</f>
        <v>75000</v>
      </c>
      <c r="G568" t="str">
        <f>IF(B568="","No Number",IF(ISNUMBER(VALUE(MID(B568,5,2))),IF(LEN(B568)=3,"Total",IF(OR(LEFT(B568,3)="340",LEFT(B568,3)="350",ISNUMBER(F568)),IF(SUM(D568:F568)=0,0,"Data"),"No Number")),"Head"))</f>
        <v>Data</v>
      </c>
    </row>
    <row r="569">
      <c r="B569">
        <f>IF(OR(    'BS-9'!B49=0,   'BS-9'!B49 =""),"",   'BS-9'!B49)</f>
        <v>2501042</v>
      </c>
      <c r="C569" t="str">
        <f>IF(OR(    'BS-9'!B49=0,   'BS-9'!B49 =""),"",   'BS-9'!C49)</f>
        <v>Animal Husbandry -Marketing-മൃഗ സംരക്ഷണം-വിപണനം</v>
      </c>
      <c r="D569">
        <f>IF(OR(    'BS-9'!B49=0,   'BS-9'!B49 =""),"",   'BS-9'!D49)</f>
        <v>0</v>
      </c>
      <c r="E569">
        <f>IF(OR(    'BS-9'!B49=0,   'BS-9'!B49 =""),"",   'BS-9'!E49)</f>
        <v>0</v>
      </c>
      <c r="F569">
        <f>IF(OR(    'BS-9'!B49=0,   'BS-9'!B49 =""),"",   'BS-9'!F49)</f>
        <v>0</v>
      </c>
      <c r="G569">
        <f>IF(B569="","No Number",IF(ISNUMBER(VALUE(MID(B569,5,2))),IF(LEN(B569)=3,"Total",IF(OR(LEFT(B569,3)="340",LEFT(B569,3)="350",ISNUMBER(F569)),IF(SUM(D569:F569)=0,0,"Data"),"No Number")),"Head"))</f>
        <v>0</v>
      </c>
    </row>
    <row r="570">
      <c r="B570">
        <f>IF(OR(    'BS-9'!B50=0,   'BS-9'!B50 =""),"",   'BS-9'!B50)</f>
        <v>2501043</v>
      </c>
      <c r="C570" t="str">
        <f>IF(OR(    'BS-9'!B50=0,   'BS-9'!B50 =""),"",   'BS-9'!C50)</f>
        <v xml:space="preserve">Animal Husbandry -Quail-മൃഗ സംരക്ഷണം-കാട </v>
      </c>
      <c r="D570">
        <f>IF(OR(    'BS-9'!B50=0,   'BS-9'!B50 =""),"",   'BS-9'!D50)</f>
        <v>0</v>
      </c>
      <c r="E570">
        <f>IF(OR(    'BS-9'!B50=0,   'BS-9'!B50 =""),"",   'BS-9'!E50)</f>
        <v>0</v>
      </c>
      <c r="F570">
        <f>IF(OR(    'BS-9'!B50=0,   'BS-9'!B50 =""),"",   'BS-9'!F50)</f>
        <v>0</v>
      </c>
      <c r="G570">
        <f>IF(B570="","No Number",IF(ISNUMBER(VALUE(MID(B570,5,2))),IF(LEN(B570)=3,"Total",IF(OR(LEFT(B570,3)="340",LEFT(B570,3)="350",ISNUMBER(F570)),IF(SUM(D570:F570)=0,0,"Data"),"No Number")),"Head"))</f>
        <v>0</v>
      </c>
    </row>
    <row r="571">
      <c r="B571">
        <f>IF(OR(    'BS-9'!B51=0,   'BS-9'!B51 =""),"",   'BS-9'!B51)</f>
        <v>2501044</v>
      </c>
      <c r="C571" t="str">
        <f>IF(OR(    'BS-9'!B51=0,   'BS-9'!B51 =""),"",   'BS-9'!C51)</f>
        <v>Animal Husbandry -Rabbit-മൃഗ സംരക്ഷണം-മുയല്‍</v>
      </c>
      <c r="D571">
        <f>IF(OR(    'BS-9'!B51=0,   'BS-9'!B51 =""),"",   'BS-9'!D51)</f>
        <v>0</v>
      </c>
      <c r="E571">
        <f>IF(OR(    'BS-9'!B51=0,   'BS-9'!B51 =""),"",   'BS-9'!E51)</f>
        <v>0</v>
      </c>
      <c r="F571">
        <f>IF(OR(    'BS-9'!B51=0,   'BS-9'!B51 =""),"",   'BS-9'!F51)</f>
        <v>0</v>
      </c>
      <c r="G571">
        <f>IF(B571="","No Number",IF(ISNUMBER(VALUE(MID(B571,5,2))),IF(LEN(B571)=3,"Total",IF(OR(LEFT(B571,3)="340",LEFT(B571,3)="350",ISNUMBER(F571)),IF(SUM(D571:F571)=0,0,"Data"),"No Number")),"Head"))</f>
        <v>0</v>
      </c>
    </row>
    <row r="572">
      <c r="B572">
        <f>IF(OR(    'BS-9'!B52=0,   'BS-9'!B52 =""),"",   'BS-9'!B52)</f>
        <v>2501045</v>
      </c>
      <c r="C572" t="str">
        <f>IF(OR(    'BS-9'!B52=0,   'BS-9'!B52 =""),"",   'BS-9'!C52)</f>
        <v>Dairy Development  -Fodder Grass-ക്ഷീര വികസനം-തീറ്റപ്പുല്‍ കൃഷി</v>
      </c>
      <c r="D572">
        <f>IF(OR(    'BS-9'!B52=0,   'BS-9'!B52 =""),"",   'BS-9'!D52)</f>
        <v>0</v>
      </c>
      <c r="E572">
        <f>IF(OR(    'BS-9'!B52=0,   'BS-9'!B52 =""),"",   'BS-9'!E52)</f>
        <v>0</v>
      </c>
      <c r="F572">
        <f>IF(OR(    'BS-9'!B52=0,   'BS-9'!B52 =""),"",   'BS-9'!F52)</f>
        <v>0</v>
      </c>
      <c r="G572">
        <f>IF(B572="","No Number",IF(ISNUMBER(VALUE(MID(B572,5,2))),IF(LEN(B572)=3,"Total",IF(OR(LEFT(B572,3)="340",LEFT(B572,3)="350",ISNUMBER(F572)),IF(SUM(D572:F572)=0,0,"Data"),"No Number")),"Head"))</f>
        <v>0</v>
      </c>
    </row>
    <row r="573">
      <c r="B573">
        <f>IF(OR(    'BS-9'!B53=0,   'BS-9'!B53 =""),"",   'BS-9'!B53)</f>
        <v>2501046</v>
      </c>
      <c r="C573" t="str">
        <f>IF(OR(    'BS-9'!B53=0,   'BS-9'!B53 =""),"",   'BS-9'!C53)</f>
        <v>Dairy Development  -Storage and Marketing-ക്ഷീര വികസനം-സംഭരണവും വിപണനവും</v>
      </c>
      <c r="D573">
        <f>IF(OR(    'BS-9'!B53=0,   'BS-9'!B53 =""),"",   'BS-9'!D53)</f>
        <v>1198635</v>
      </c>
      <c r="E573">
        <f>IF(OR(    'BS-9'!B53=0,   'BS-9'!B53 =""),"",   'BS-9'!E53)</f>
        <v>1095000</v>
      </c>
      <c r="F573">
        <f>IF(OR(    'BS-9'!B53=0,   'BS-9'!B53 =""),"",   'BS-9'!F53)</f>
        <v>1100000</v>
      </c>
      <c r="G573" t="str">
        <f>IF(B573="","No Number",IF(ISNUMBER(VALUE(MID(B573,5,2))),IF(LEN(B573)=3,"Total",IF(OR(LEFT(B573,3)="340",LEFT(B573,3)="350",ISNUMBER(F573)),IF(SUM(D573:F573)=0,0,"Data"),"No Number")),"Head"))</f>
        <v>Data</v>
      </c>
    </row>
    <row r="574">
      <c r="B574">
        <f>IF(OR(    'BS-9'!B54=0,   'BS-9'!B54 =""),"",   'BS-9'!B54)</f>
        <v>2501047</v>
      </c>
      <c r="C574" t="str">
        <f>IF(OR(    'BS-9'!B54=0,   'BS-9'!B54 =""),"",   'BS-9'!C54)</f>
        <v>Dairy Development  -Machinary and Equipment-ക്ഷീര വികസനം-യന്ത്രങ്ങളും ഉപകരണങ്ങളും</v>
      </c>
      <c r="D574">
        <f>IF(OR(    'BS-9'!B54=0,   'BS-9'!B54 =""),"",   'BS-9'!D54)</f>
        <v>1915709</v>
      </c>
      <c r="E574">
        <f>IF(OR(    'BS-9'!B54=0,   'BS-9'!B54 =""),"",   'BS-9'!E54)</f>
        <v>4464653</v>
      </c>
      <c r="F574">
        <f>IF(OR(    'BS-9'!B54=0,   'BS-9'!B54 =""),"",   'BS-9'!F54)</f>
        <v>4500000</v>
      </c>
      <c r="G574" t="str">
        <f>IF(B574="","No Number",IF(ISNUMBER(VALUE(MID(B574,5,2))),IF(LEN(B574)=3,"Total",IF(OR(LEFT(B574,3)="340",LEFT(B574,3)="350",ISNUMBER(F574)),IF(SUM(D574:F574)=0,0,"Data"),"No Number")),"Head"))</f>
        <v>Data</v>
      </c>
    </row>
    <row r="575">
      <c r="B575">
        <f>IF(OR(    'BS-9'!B55=0,   'BS-9'!B55 =""),"",   'BS-9'!B55)</f>
        <v>2501048</v>
      </c>
      <c r="C575" t="str">
        <f>IF(OR(    'BS-9'!B55=0,   'BS-9'!B55 =""),"",   'BS-9'!C55)</f>
        <v>Dairy Development  -Infrastructure-ക്ഷീര വികസനം-പശ്ചാത്തല സൌകര്യങ്ങള്‍</v>
      </c>
      <c r="D575">
        <f>IF(OR(    'BS-9'!B55=0,   'BS-9'!B55 =""),"",   'BS-9'!D55)</f>
        <v>0</v>
      </c>
      <c r="E575">
        <f>IF(OR(    'BS-9'!B55=0,   'BS-9'!B55 =""),"",   'BS-9'!E55)</f>
        <v>0</v>
      </c>
      <c r="F575">
        <f>IF(OR(    'BS-9'!B55=0,   'BS-9'!B55 =""),"",   'BS-9'!F55)</f>
        <v>0</v>
      </c>
      <c r="G575">
        <f>IF(B575="","No Number",IF(ISNUMBER(VALUE(MID(B575,5,2))),IF(LEN(B575)=3,"Total",IF(OR(LEFT(B575,3)="340",LEFT(B575,3)="350",ISNUMBER(F575)),IF(SUM(D575:F575)=0,0,"Data"),"No Number")),"Head"))</f>
        <v>0</v>
      </c>
    </row>
    <row r="576">
      <c r="B576">
        <f>IF(OR(    'BS-9'!B56=0,   'BS-9'!B56 =""),"",   'BS-9'!B56)</f>
        <v>2501049</v>
      </c>
      <c r="C576" t="str">
        <f>IF(OR(    'BS-9'!B56=0,   'BS-9'!B56 =""),"",   'BS-9'!C56)</f>
        <v>FreshWater -Pisciculture-ശുദ്ധജല മത്സ്യ കൃഷി</v>
      </c>
      <c r="D576">
        <f>IF(OR(    'BS-9'!B56=0,   'BS-9'!B56 =""),"",   'BS-9'!D56)</f>
        <v>0</v>
      </c>
      <c r="E576">
        <f>IF(OR(    'BS-9'!B56=0,   'BS-9'!B56 =""),"",   'BS-9'!E56)</f>
        <v>0</v>
      </c>
      <c r="F576">
        <f>IF(OR(    'BS-9'!B56=0,   'BS-9'!B56 =""),"",   'BS-9'!F56)</f>
        <v>0</v>
      </c>
      <c r="G576">
        <f>IF(B576="","No Number",IF(ISNUMBER(VALUE(MID(B576,5,2))),IF(LEN(B576)=3,"Total",IF(OR(LEFT(B576,3)="340",LEFT(B576,3)="350",ISNUMBER(F576)),IF(SUM(D576:F576)=0,0,"Data"),"No Number")),"Head"))</f>
        <v>0</v>
      </c>
    </row>
    <row r="577">
      <c r="B577">
        <f>IF(OR(    'BS-9'!B57=0,   'BS-9'!B57 =""),"",   'BS-9'!B57)</f>
        <v>2501050</v>
      </c>
      <c r="C577" t="str">
        <f>IF(OR(    'BS-9'!B57=0,   'BS-9'!B57 =""),"",   'BS-9'!C57)</f>
        <v>BrakishWater -Pisciculture- ഓരുജല മല്‍സ്യ കൃഷി</v>
      </c>
      <c r="D577">
        <f>IF(OR(    'BS-9'!B57=0,   'BS-9'!B57 =""),"",   'BS-9'!D57)</f>
        <v>0</v>
      </c>
      <c r="E577">
        <f>IF(OR(    'BS-9'!B57=0,   'BS-9'!B57 =""),"",   'BS-9'!E57)</f>
        <v>0</v>
      </c>
      <c r="F577">
        <f>IF(OR(    'BS-9'!B57=0,   'BS-9'!B57 =""),"",   'BS-9'!F57)</f>
        <v>0</v>
      </c>
      <c r="G577">
        <f>IF(B577="","No Number",IF(ISNUMBER(VALUE(MID(B577,5,2))),IF(LEN(B577)=3,"Total",IF(OR(LEFT(B577,3)="340",LEFT(B577,3)="350",ISNUMBER(F577)),IF(SUM(D577:F577)=0,0,"Data"),"No Number")),"Head"))</f>
        <v>0</v>
      </c>
    </row>
    <row r="578">
      <c r="B578">
        <f>IF(OR(    'BS-9'!B58=0,   'BS-9'!B58 =""),"",   'BS-9'!B58)</f>
        <v>2501051</v>
      </c>
      <c r="C578" t="str">
        <f>IF(OR(    'BS-9'!B58=0,   'BS-9'!B58 =""),"",   'BS-9'!C58)</f>
        <v>Marine -Pisciculture-കടല്‍ മത്സ്യ കൃഷി</v>
      </c>
      <c r="D578">
        <f>IF(OR(    'BS-9'!B58=0,   'BS-9'!B58 =""),"",   'BS-9'!D58)</f>
        <v>0</v>
      </c>
      <c r="E578">
        <f>IF(OR(    'BS-9'!B58=0,   'BS-9'!B58 =""),"",   'BS-9'!E58)</f>
        <v>0</v>
      </c>
      <c r="F578">
        <f>IF(OR(    'BS-9'!B58=0,   'BS-9'!B58 =""),"",   'BS-9'!F58)</f>
        <v>0</v>
      </c>
      <c r="G578">
        <f>IF(B578="","No Number",IF(ISNUMBER(VALUE(MID(B578,5,2))),IF(LEN(B578)=3,"Total",IF(OR(LEFT(B578,3)="340",LEFT(B578,3)="350",ISNUMBER(F578)),IF(SUM(D578:F578)=0,0,"Data"),"No Number")),"Head"))</f>
        <v>0</v>
      </c>
    </row>
    <row r="579">
      <c r="B579">
        <f>IF(OR(    'BS-9'!B59=0,   'BS-9'!B59 =""),"",   'BS-9'!B59)</f>
        <v>2501052</v>
      </c>
      <c r="C579" t="str">
        <f>IF(OR(    'BS-9'!B59=0,   'BS-9'!B59 =""),"",   'BS-9'!C59)</f>
        <v>Inland -Pisciculture-ഉള്‍നാടന്‍ മത്സ്യ കൃഷി</v>
      </c>
      <c r="D579">
        <f>IF(OR(    'BS-9'!B59=0,   'BS-9'!B59 =""),"",   'BS-9'!D59)</f>
        <v>0</v>
      </c>
      <c r="E579">
        <f>IF(OR(    'BS-9'!B59=0,   'BS-9'!B59 =""),"",   'BS-9'!E59)</f>
        <v>0</v>
      </c>
      <c r="F579">
        <f>IF(OR(    'BS-9'!B59=0,   'BS-9'!B59 =""),"",   'BS-9'!F59)</f>
        <v>0</v>
      </c>
      <c r="G579">
        <f>IF(B579="","No Number",IF(ISNUMBER(VALUE(MID(B579,5,2))),IF(LEN(B579)=3,"Total",IF(OR(LEFT(B579,3)="340",LEFT(B579,3)="350",ISNUMBER(F579)),IF(SUM(D579:F579)=0,0,"Data"),"No Number")),"Head"))</f>
        <v>0</v>
      </c>
    </row>
    <row r="580">
      <c r="B580">
        <f>IF(OR(    'BS-9'!B60=0,   'BS-9'!B60 =""),"",   'BS-9'!B60)</f>
        <v>2501053</v>
      </c>
      <c r="C580" t="str">
        <f>IF(OR(    'BS-9'!B60=0,   'BS-9'!B60 =""),"",   'BS-9'!C60)</f>
        <v>Prawn Farming -Pisciculture-ചെമ്മീന്‍ കൃഷി</v>
      </c>
      <c r="D580">
        <f>IF(OR(    'BS-9'!B60=0,   'BS-9'!B60 =""),"",   'BS-9'!D60)</f>
        <v>0</v>
      </c>
      <c r="E580">
        <f>IF(OR(    'BS-9'!B60=0,   'BS-9'!B60 =""),"",   'BS-9'!E60)</f>
        <v>0</v>
      </c>
      <c r="F580">
        <f>IF(OR(    'BS-9'!B60=0,   'BS-9'!B60 =""),"",   'BS-9'!F60)</f>
        <v>0</v>
      </c>
      <c r="G580">
        <f>IF(B580="","No Number",IF(ISNUMBER(VALUE(MID(B580,5,2))),IF(LEN(B580)=3,"Total",IF(OR(LEFT(B580,3)="340",LEFT(B580,3)="350",ISNUMBER(F580)),IF(SUM(D580:F580)=0,0,"Data"),"No Number")),"Head"))</f>
        <v>0</v>
      </c>
    </row>
    <row r="581">
      <c r="B581">
        <f>IF(OR(    'BS-9'!B61=0,   'BS-9'!B61 =""),"",   'BS-9'!B61)</f>
        <v>2501054</v>
      </c>
      <c r="C581" t="str">
        <f>IF(OR(    'BS-9'!B61=0,   'BS-9'!B61 =""),"",   'BS-9'!C61)</f>
        <v>Oyster Farming -Pisciculture- മുത്തുച്ചിപ്പി കൃഷി</v>
      </c>
      <c r="D581">
        <f>IF(OR(    'BS-9'!B61=0,   'BS-9'!B61 =""),"",   'BS-9'!D61)</f>
        <v>0</v>
      </c>
      <c r="E581">
        <f>IF(OR(    'BS-9'!B61=0,   'BS-9'!B61 =""),"",   'BS-9'!E61)</f>
        <v>0</v>
      </c>
      <c r="F581">
        <f>IF(OR(    'BS-9'!B61=0,   'BS-9'!B61 =""),"",   'BS-9'!F61)</f>
        <v>0</v>
      </c>
      <c r="G581">
        <f>IF(B581="","No Number",IF(ISNUMBER(VALUE(MID(B581,5,2))),IF(LEN(B581)=3,"Total",IF(OR(LEFT(B581,3)="340",LEFT(B581,3)="350",ISNUMBER(F581)),IF(SUM(D581:F581)=0,0,"Data"),"No Number")),"Head"))</f>
        <v>0</v>
      </c>
    </row>
    <row r="582">
      <c r="B582">
        <f>IF(OR(    'BS-9'!B62=0,   'BS-9'!B62 =""),"",   'BS-9'!B62)</f>
        <v>2501055</v>
      </c>
      <c r="C582" t="str">
        <f>IF(OR(    'BS-9'!B62=0,   'BS-9'!B62 =""),"",   'BS-9'!C62)</f>
        <v>Seabass Farming -Pisciculture-മത്സ്യകൃഷി</v>
      </c>
      <c r="D582">
        <f>IF(OR(    'BS-9'!B62=0,   'BS-9'!B62 =""),"",   'BS-9'!D62)</f>
        <v>0</v>
      </c>
      <c r="E582">
        <f>IF(OR(    'BS-9'!B62=0,   'BS-9'!B62 =""),"",   'BS-9'!E62)</f>
        <v>0</v>
      </c>
      <c r="F582">
        <f>IF(OR(    'BS-9'!B62=0,   'BS-9'!B62 =""),"",   'BS-9'!F62)</f>
        <v>0</v>
      </c>
      <c r="G582">
        <f>IF(B582="","No Number",IF(ISNUMBER(VALUE(MID(B582,5,2))),IF(LEN(B582)=3,"Total",IF(OR(LEFT(B582,3)="340",LEFT(B582,3)="350",ISNUMBER(F582)),IF(SUM(D582:F582)=0,0,"Data"),"No Number")),"Head"))</f>
        <v>0</v>
      </c>
    </row>
    <row r="583">
      <c r="B583">
        <f>IF(OR(    'BS-9'!B63=0,   'BS-9'!B63 =""),"",   'BS-9'!B63)</f>
        <v>2501056</v>
      </c>
      <c r="C583" t="str">
        <f>IF(OR(    'BS-9'!B63=0,   'BS-9'!B63 =""),"",   'BS-9'!C63)</f>
        <v>Crab Farming -Pisciculture-ഞണ്ട് കൃഷി</v>
      </c>
      <c r="D583">
        <f>IF(OR(    'BS-9'!B63=0,   'BS-9'!B63 =""),"",   'BS-9'!D63)</f>
        <v>0</v>
      </c>
      <c r="E583">
        <f>IF(OR(    'BS-9'!B63=0,   'BS-9'!B63 =""),"",   'BS-9'!E63)</f>
        <v>0</v>
      </c>
      <c r="F583">
        <f>IF(OR(    'BS-9'!B63=0,   'BS-9'!B63 =""),"",   'BS-9'!F63)</f>
        <v>0</v>
      </c>
      <c r="G583">
        <f>IF(B583="","No Number",IF(ISNUMBER(VALUE(MID(B583,5,2))),IF(LEN(B583)=3,"Total",IF(OR(LEFT(B583,3)="340",LEFT(B583,3)="350",ISNUMBER(F583)),IF(SUM(D583:F583)=0,0,"Data"),"No Number")),"Head"))</f>
        <v>0</v>
      </c>
    </row>
    <row r="584">
      <c r="B584">
        <f>IF(OR(    'BS-9'!B64=0,   'BS-9'!B64 =""),"",   'BS-9'!B64)</f>
        <v>2501057</v>
      </c>
      <c r="C584" t="str">
        <f>IF(OR(    'BS-9'!B64=0,   'BS-9'!B64 =""),"",   'BS-9'!C64)</f>
        <v>Ornamental Fish Farming-അലങ്കാര മത്സ്യ കൃഷി</v>
      </c>
      <c r="D584">
        <f>IF(OR(    'BS-9'!B64=0,   'BS-9'!B64 =""),"",   'BS-9'!D64)</f>
        <v>0</v>
      </c>
      <c r="E584">
        <f>IF(OR(    'BS-9'!B64=0,   'BS-9'!B64 =""),"",   'BS-9'!E64)</f>
        <v>0</v>
      </c>
      <c r="F584">
        <f>IF(OR(    'BS-9'!B64=0,   'BS-9'!B64 =""),"",   'BS-9'!F64)</f>
        <v>0</v>
      </c>
      <c r="G584">
        <f>IF(B584="","No Number",IF(ISNUMBER(VALUE(MID(B584,5,2))),IF(LEN(B584)=3,"Total",IF(OR(LEFT(B584,3)="340",LEFT(B584,3)="350",ISNUMBER(F584)),IF(SUM(D584:F584)=0,0,"Data"),"No Number")),"Head"))</f>
        <v>0</v>
      </c>
    </row>
    <row r="585">
      <c r="B585">
        <f>IF(OR(    'BS-9'!B65=0,   'BS-9'!B65 =""),"",   'BS-9'!B65)</f>
        <v>2501058</v>
      </c>
      <c r="C585" t="str">
        <f>IF(OR(    'BS-9'!B65=0,   'BS-9'!B65 =""),"",   'BS-9'!C65)</f>
        <v>Mussel Farming-ചിപ്പി കൃഷി</v>
      </c>
      <c r="D585">
        <f>IF(OR(    'BS-9'!B65=0,   'BS-9'!B65 =""),"",   'BS-9'!D65)</f>
        <v>0</v>
      </c>
      <c r="E585">
        <f>IF(OR(    'BS-9'!B65=0,   'BS-9'!B65 =""),"",   'BS-9'!E65)</f>
        <v>0</v>
      </c>
      <c r="F585">
        <f>IF(OR(    'BS-9'!B65=0,   'BS-9'!B65 =""),"",   'BS-9'!F65)</f>
        <v>0</v>
      </c>
      <c r="G585">
        <f>IF(B585="","No Number",IF(ISNUMBER(VALUE(MID(B585,5,2))),IF(LEN(B585)=3,"Total",IF(OR(LEFT(B585,3)="340",LEFT(B585,3)="350",ISNUMBER(F585)),IF(SUM(D585:F585)=0,0,"Data"),"No Number")),"Head"))</f>
        <v>0</v>
      </c>
    </row>
    <row r="586">
      <c r="B586">
        <f>IF(OR(    'BS-9'!B66=0,   'BS-9'!B66 =""),"",   'BS-9'!B66)</f>
        <v>2501059</v>
      </c>
      <c r="C586" t="str">
        <f>IF(OR(    'BS-9'!B66=0,   'BS-9'!B66 =""),"",   'BS-9'!C66)</f>
        <v>Ranching-ലൈവ് സ്റോക്ക് ഫാം</v>
      </c>
      <c r="D586">
        <f>IF(OR(    'BS-9'!B66=0,   'BS-9'!B66 =""),"",   'BS-9'!D66)</f>
        <v>0</v>
      </c>
      <c r="E586">
        <f>IF(OR(    'BS-9'!B66=0,   'BS-9'!B66 =""),"",   'BS-9'!E66)</f>
        <v>0</v>
      </c>
      <c r="F586">
        <f>IF(OR(    'BS-9'!B66=0,   'BS-9'!B66 =""),"",   'BS-9'!F66)</f>
        <v>0</v>
      </c>
      <c r="G586">
        <f>IF(B586="","No Number",IF(ISNUMBER(VALUE(MID(B586,5,2))),IF(LEN(B586)=3,"Total",IF(OR(LEFT(B586,3)="340",LEFT(B586,3)="350",ISNUMBER(F586)),IF(SUM(D586:F586)=0,0,"Data"),"No Number")),"Head"))</f>
        <v>0</v>
      </c>
    </row>
    <row r="587">
      <c r="B587">
        <f>IF(OR(    'BS-9'!B67=0,   'BS-9'!B67 =""),"",   'BS-9'!B67)</f>
        <v>2501060</v>
      </c>
      <c r="C587" t="str">
        <f>IF(OR(    'BS-9'!B67=0,   'BS-9'!B67 =""),"",   'BS-9'!C67)</f>
        <v>Fish Marketing-മത്സ്യ വിപണനം</v>
      </c>
      <c r="D587">
        <f>IF(OR(    'BS-9'!B67=0,   'BS-9'!B67 =""),"",   'BS-9'!D67)</f>
        <v>0</v>
      </c>
      <c r="E587">
        <f>IF(OR(    'BS-9'!B67=0,   'BS-9'!B67 =""),"",   'BS-9'!E67)</f>
        <v>0</v>
      </c>
      <c r="F587">
        <f>IF(OR(    'BS-9'!B67=0,   'BS-9'!B67 =""),"",   'BS-9'!F67)</f>
        <v>0</v>
      </c>
      <c r="G587">
        <f>IF(B587="","No Number",IF(ISNUMBER(VALUE(MID(B587,5,2))),IF(LEN(B587)=3,"Total",IF(OR(LEFT(B587,3)="340",LEFT(B587,3)="350",ISNUMBER(F587)),IF(SUM(D587:F587)=0,0,"Data"),"No Number")),"Head"))</f>
        <v>0</v>
      </c>
    </row>
    <row r="588">
      <c r="B588">
        <f>IF(OR(    'BS-9'!B68=0,   'BS-9'!B68 =""),"",   'BS-9'!B68)</f>
        <v>2501061</v>
      </c>
      <c r="C588" t="str">
        <f>IF(OR(    'BS-9'!B68=0,   'BS-9'!B68 =""),"",   'BS-9'!C68)</f>
        <v>Fisheries Infrastructure-മത്സ്യകൃഷി-പശ്ചാത്തല സൌകര്യങ്ങള്‍</v>
      </c>
      <c r="D588">
        <f>IF(OR(    'BS-9'!B68=0,   'BS-9'!B68 =""),"",   'BS-9'!D68)</f>
        <v>0</v>
      </c>
      <c r="E588">
        <f>IF(OR(    'BS-9'!B68=0,   'BS-9'!B68 =""),"",   'BS-9'!E68)</f>
        <v>0</v>
      </c>
      <c r="F588">
        <f>IF(OR(    'BS-9'!B68=0,   'BS-9'!B68 =""),"",   'BS-9'!F68)</f>
        <v>0</v>
      </c>
      <c r="G588">
        <f>IF(B588="","No Number",IF(ISNUMBER(VALUE(MID(B588,5,2))),IF(LEN(B588)=3,"Total",IF(OR(LEFT(B588,3)="340",LEFT(B588,3)="350",ISNUMBER(F588)),IF(SUM(D588:F588)=0,0,"Data"),"No Number")),"Head"))</f>
        <v>0</v>
      </c>
    </row>
    <row r="589">
      <c r="B589">
        <f>IF(OR(    'BS-9'!B69=0,   'BS-9'!B69 =""),"",   'BS-9'!B69)</f>
        <v>2501062</v>
      </c>
      <c r="C589" t="str">
        <f>IF(OR(    'BS-9'!B69=0,   'BS-9'!B69 =""),"",   'BS-9'!C69)</f>
        <v>Fisheries Related Facilities-മത്സ്യ ബന്ധനം -അനുബന്ധ സൌകര്യങ്ങള്‍</v>
      </c>
      <c r="D589">
        <f>IF(OR(    'BS-9'!B69=0,   'BS-9'!B69 =""),"",   'BS-9'!D69)</f>
        <v>0</v>
      </c>
      <c r="E589">
        <f>IF(OR(    'BS-9'!B69=0,   'BS-9'!B69 =""),"",   'BS-9'!E69)</f>
        <v>0</v>
      </c>
      <c r="F589">
        <f>IF(OR(    'BS-9'!B69=0,   'BS-9'!B69 =""),"",   'BS-9'!F69)</f>
        <v>0</v>
      </c>
      <c r="G589">
        <f>IF(B589="","No Number",IF(ISNUMBER(VALUE(MID(B589,5,2))),IF(LEN(B589)=3,"Total",IF(OR(LEFT(B589,3)="340",LEFT(B589,3)="350",ISNUMBER(F589)),IF(SUM(D589:F589)=0,0,"Data"),"No Number")),"Head"))</f>
        <v>0</v>
      </c>
    </row>
    <row r="590">
      <c r="B590">
        <f>IF(OR(    'BS-9'!B70=0,   'BS-9'!B70 =""),"",   'BS-9'!B70)</f>
        <v>2501063</v>
      </c>
      <c r="C590" t="str">
        <f>IF(OR(    'BS-9'!B70=0,   'BS-9'!B70 =""),"",   'BS-9'!C70)</f>
        <v>Integrated Pisciculture-സംയോജിത മത്സ്യ കൃഷി</v>
      </c>
      <c r="D590">
        <f>IF(OR(    'BS-9'!B70=0,   'BS-9'!B70 =""),"",   'BS-9'!D70)</f>
        <v>0</v>
      </c>
      <c r="E590">
        <f>IF(OR(    'BS-9'!B70=0,   'BS-9'!B70 =""),"",   'BS-9'!E70)</f>
        <v>0</v>
      </c>
      <c r="F590">
        <f>IF(OR(    'BS-9'!B70=0,   'BS-9'!B70 =""),"",   'BS-9'!F70)</f>
        <v>0</v>
      </c>
      <c r="G590">
        <f>IF(B590="","No Number",IF(ISNUMBER(VALUE(MID(B590,5,2))),IF(LEN(B590)=3,"Total",IF(OR(LEFT(B590,3)="340",LEFT(B590,3)="350",ISNUMBER(F590)),IF(SUM(D590:F590)=0,0,"Data"),"No Number")),"Head"))</f>
        <v>0</v>
      </c>
    </row>
    <row r="591">
      <c r="B591">
        <f>IF(OR(    'BS-9'!B71=0,   'BS-9'!B71 =""),"",   'BS-9'!B71)</f>
        <v>2501064</v>
      </c>
      <c r="C591" t="str">
        <f>IF(OR(    'BS-9'!B71=0,   'BS-9'!B71 =""),"",   'BS-9'!C71)</f>
        <v>Assistance to Fisheries Studies co-operative-</v>
      </c>
      <c r="D591">
        <f>IF(OR(    'BS-9'!B71=0,   'BS-9'!B71 =""),"",   'BS-9'!D71)</f>
        <v>0</v>
      </c>
      <c r="E591">
        <f>IF(OR(    'BS-9'!B71=0,   'BS-9'!B71 =""),"",   'BS-9'!E71)</f>
        <v>0</v>
      </c>
      <c r="F591">
        <f>IF(OR(    'BS-9'!B71=0,   'BS-9'!B71 =""),"",   'BS-9'!F71)</f>
        <v>0</v>
      </c>
      <c r="G591">
        <f>IF(B591="","No Number",IF(ISNUMBER(VALUE(MID(B591,5,2))),IF(LEN(B591)=3,"Total",IF(OR(LEFT(B591,3)="340",LEFT(B591,3)="350",ISNUMBER(F591)),IF(SUM(D591:F591)=0,0,"Data"),"No Number")),"Head"))</f>
        <v>0</v>
      </c>
    </row>
    <row r="592">
      <c r="B592">
        <f>IF(OR(    'BS-9'!B72=0,   'BS-9'!B72 =""),"",   'BS-9'!B72)</f>
        <v>2502001</v>
      </c>
      <c r="C592" t="str">
        <f>IF(OR(    'BS-9'!B72=0,   'BS-9'!B72 =""),"",   'BS-9'!C72)</f>
        <v>Soil and Water Conservation - മണ്ണ് ജല സംരക്ഷണം</v>
      </c>
      <c r="D592">
        <f>IF(OR(    'BS-9'!B72=0,   'BS-9'!B72 =""),"",   'BS-9'!D72)</f>
        <v>0</v>
      </c>
      <c r="E592">
        <f>IF(OR(    'BS-9'!B72=0,   'BS-9'!B72 =""),"",   'BS-9'!E72)</f>
        <v>0</v>
      </c>
      <c r="F592">
        <f>IF(OR(    'BS-9'!B72=0,   'BS-9'!B72 =""),"",   'BS-9'!F72)</f>
        <v>0</v>
      </c>
      <c r="G592">
        <f>IF(B592="","No Number",IF(ISNUMBER(VALUE(MID(B592,5,2))),IF(LEN(B592)=3,"Total",IF(OR(LEFT(B592,3)="340",LEFT(B592,3)="350",ISNUMBER(F592)),IF(SUM(D592:F592)=0,0,"Data"),"No Number")),"Head"))</f>
        <v>0</v>
      </c>
    </row>
    <row r="593">
      <c r="B593">
        <f>IF(OR(    'BS-9'!B73=0,   'BS-9'!B73 =""),"",   'BS-9'!B73)</f>
        <v>2502002</v>
      </c>
      <c r="C593" t="str">
        <f>IF(OR(    'BS-9'!B73=0,   'BS-9'!B73 =""),"",   'BS-9'!C73)</f>
        <v>Minor Irrigation-ചെറുകിട ജലസേചനം</v>
      </c>
      <c r="D593">
        <f>IF(OR(    'BS-9'!B73=0,   'BS-9'!B73 =""),"",   'BS-9'!D73)</f>
        <v>0</v>
      </c>
      <c r="E593">
        <f>IF(OR(    'BS-9'!B73=0,   'BS-9'!B73 =""),"",   'BS-9'!E73)</f>
        <v>0</v>
      </c>
      <c r="F593">
        <f>IF(OR(    'BS-9'!B73=0,   'BS-9'!B73 =""),"",   'BS-9'!F73)</f>
        <v>0</v>
      </c>
      <c r="G593">
        <f>IF(B593="","No Number",IF(ISNUMBER(VALUE(MID(B593,5,2))),IF(LEN(B593)=3,"Total",IF(OR(LEFT(B593,3)="340",LEFT(B593,3)="350",ISNUMBER(F593)),IF(SUM(D593:F593)=0,0,"Data"),"No Number")),"Head"))</f>
        <v>0</v>
      </c>
    </row>
    <row r="594">
      <c r="B594">
        <f>IF(OR(    'BS-9'!B74=0,   'BS-9'!B74 =""),"",   'BS-9'!B74)</f>
        <v>2502003</v>
      </c>
      <c r="C594" t="str">
        <f>IF(OR(    'BS-9'!B74=0,   'BS-9'!B74 =""),"",   'BS-9'!C74)</f>
        <v>Flood control-വെള്ളപ്പൊക്ക നിവാരണം</v>
      </c>
      <c r="D594">
        <f>IF(OR(    'BS-9'!B74=0,   'BS-9'!B74 =""),"",   'BS-9'!D74)</f>
        <v>0</v>
      </c>
      <c r="E594">
        <f>IF(OR(    'BS-9'!B74=0,   'BS-9'!B74 =""),"",   'BS-9'!E74)</f>
        <v>0</v>
      </c>
      <c r="F594">
        <f>IF(OR(    'BS-9'!B74=0,   'BS-9'!B74 =""),"",   'BS-9'!F74)</f>
        <v>0</v>
      </c>
      <c r="G594">
        <f>IF(B594="","No Number",IF(ISNUMBER(VALUE(MID(B594,5,2))),IF(LEN(B594)=3,"Total",IF(OR(LEFT(B594,3)="340",LEFT(B594,3)="350",ISNUMBER(F594)),IF(SUM(D594:F594)=0,0,"Data"),"No Number")),"Head"))</f>
        <v>0</v>
      </c>
    </row>
    <row r="595">
      <c r="B595">
        <f>IF(OR(    'BS-9'!B75=0,   'BS-9'!B75 =""),"",   'BS-9'!B75)</f>
        <v>2502004</v>
      </c>
      <c r="C595" t="str">
        <f>IF(OR(    'BS-9'!B75=0,   'BS-9'!B75 =""),"",   'BS-9'!C75)</f>
        <v xml:space="preserve">Minor Irrigation-Providing Individual Facilities-ചെറുകിട ജലസേചനം-വ്യക്തിഗതം </v>
      </c>
      <c r="D595">
        <f>IF(OR(    'BS-9'!B75=0,   'BS-9'!B75 =""),"",   'BS-9'!D75)</f>
        <v>0</v>
      </c>
      <c r="E595">
        <f>IF(OR(    'BS-9'!B75=0,   'BS-9'!B75 =""),"",   'BS-9'!E75)</f>
        <v>0</v>
      </c>
      <c r="F595">
        <f>IF(OR(    'BS-9'!B75=0,   'BS-9'!B75 =""),"",   'BS-9'!F75)</f>
        <v>0</v>
      </c>
      <c r="G595">
        <f>IF(B595="","No Number",IF(ISNUMBER(VALUE(MID(B595,5,2))),IF(LEN(B595)=3,"Total",IF(OR(LEFT(B595,3)="340",LEFT(B595,3)="350",ISNUMBER(F595)),IF(SUM(D595:F595)=0,0,"Data"),"No Number")),"Head"))</f>
        <v>0</v>
      </c>
    </row>
    <row r="596">
      <c r="B596">
        <f>IF(OR(    'BS-9'!B76=0,   'BS-9'!B76 =""),"",   'BS-9'!B76)</f>
        <v>2502005</v>
      </c>
      <c r="C596" t="str">
        <f>IF(OR(    'BS-9'!B76=0,   'BS-9'!B76 =""),"",   'BS-9'!C76)</f>
        <v>Minor Irrigation-Lift Irrigation-ചെറുകിട ജലസേചനം-ലിഫ്റ്റ്‌ ഇറിഗേഷന്‍</v>
      </c>
      <c r="D596">
        <f>IF(OR(    'BS-9'!B76=0,   'BS-9'!B76 =""),"",   'BS-9'!D76)</f>
        <v>0</v>
      </c>
      <c r="E596">
        <f>IF(OR(    'BS-9'!B76=0,   'BS-9'!B76 =""),"",   'BS-9'!E76)</f>
        <v>0</v>
      </c>
      <c r="F596">
        <f>IF(OR(    'BS-9'!B76=0,   'BS-9'!B76 =""),"",   'BS-9'!F76)</f>
        <v>0</v>
      </c>
      <c r="G596">
        <f>IF(B596="","No Number",IF(ISNUMBER(VALUE(MID(B596,5,2))),IF(LEN(B596)=3,"Total",IF(OR(LEFT(B596,3)="340",LEFT(B596,3)="350",ISNUMBER(F596)),IF(SUM(D596:F596)=0,0,"Data"),"No Number")),"Head"))</f>
        <v>0</v>
      </c>
    </row>
    <row r="597">
      <c r="B597">
        <f>IF(OR(    'BS-9'!B77=0,   'BS-9'!B77 =""),"",   'BS-9'!B77)</f>
        <v>2502006</v>
      </c>
      <c r="C597" t="str">
        <f>IF(OR(    'BS-9'!B77=0,   'BS-9'!B77 =""),"",   'BS-9'!C77)</f>
        <v>Water Conservation-ജല സംരക്ഷണം</v>
      </c>
      <c r="D597">
        <f>IF(OR(    'BS-9'!B77=0,   'BS-9'!B77 =""),"",   'BS-9'!D77)</f>
        <v>0</v>
      </c>
      <c r="E597">
        <f>IF(OR(    'BS-9'!B77=0,   'BS-9'!B77 =""),"",   'BS-9'!E77)</f>
        <v>0</v>
      </c>
      <c r="F597">
        <f>IF(OR(    'BS-9'!B77=0,   'BS-9'!B77 =""),"",   'BS-9'!F77)</f>
        <v>0</v>
      </c>
      <c r="G597">
        <f>IF(B597="","No Number",IF(ISNUMBER(VALUE(MID(B597,5,2))),IF(LEN(B597)=3,"Total",IF(OR(LEFT(B597,3)="340",LEFT(B597,3)="350",ISNUMBER(F597)),IF(SUM(D597:F597)=0,0,"Data"),"No Number")),"Head"))</f>
        <v>0</v>
      </c>
    </row>
    <row r="598">
      <c r="B598">
        <f>IF(OR(    'BS-9'!B78=0,   'BS-9'!B78 =""),"",   'BS-9'!B78)</f>
        <v>2503001</v>
      </c>
      <c r="C598" t="str">
        <f>IF(OR(    'BS-9'!B78=0,   'BS-9'!B78 =""),"",   'BS-9'!C78)</f>
        <v>Small scale industries and Micro enterprises-  ചെറുകിട വ്യവസായങ്ങളും സൂക്ഷ്മ സംരംഭങ്ങളും</v>
      </c>
      <c r="D598">
        <f>IF(OR(    'BS-9'!B78=0,   'BS-9'!B78 =""),"",   'BS-9'!D78)</f>
        <v>0</v>
      </c>
      <c r="E598">
        <f>IF(OR(    'BS-9'!B78=0,   'BS-9'!B78 =""),"",   'BS-9'!E78)</f>
        <v>0</v>
      </c>
      <c r="F598">
        <f>IF(OR(    'BS-9'!B78=0,   'BS-9'!B78 =""),"",   'BS-9'!F78)</f>
        <v>0</v>
      </c>
      <c r="G598">
        <f>IF(B598="","No Number",IF(ISNUMBER(VALUE(MID(B598,5,2))),IF(LEN(B598)=3,"Total",IF(OR(LEFT(B598,3)="340",LEFT(B598,3)="350",ISNUMBER(F598)),IF(SUM(D598:F598)=0,0,"Data"),"No Number")),"Head"))</f>
        <v>0</v>
      </c>
    </row>
    <row r="599">
      <c r="B599">
        <f>IF(OR(    'BS-9'!B79=0,   'BS-9'!B79 =""),"",   'BS-9'!B79)</f>
        <v>2503002</v>
      </c>
      <c r="C599" t="str">
        <f>IF(OR(    'BS-9'!B79=0,   'BS-9'!B79 =""),"",   'BS-9'!C79)</f>
        <v>Handicrafts Industry-കൈത്തൊഴില്‍ സംരംഭങ്ങള്‍</v>
      </c>
      <c r="D599">
        <f>IF(OR(    'BS-9'!B79=0,   'BS-9'!B79 =""),"",   'BS-9'!D79)</f>
        <v>0</v>
      </c>
      <c r="E599">
        <f>IF(OR(    'BS-9'!B79=0,   'BS-9'!B79 =""),"",   'BS-9'!E79)</f>
        <v>0</v>
      </c>
      <c r="F599">
        <f>IF(OR(    'BS-9'!B79=0,   'BS-9'!B79 =""),"",   'BS-9'!F79)</f>
        <v>0</v>
      </c>
      <c r="G599">
        <f>IF(B599="","No Number",IF(ISNUMBER(VALUE(MID(B599,5,2))),IF(LEN(B599)=3,"Total",IF(OR(LEFT(B599,3)="340",LEFT(B599,3)="350",ISNUMBER(F599)),IF(SUM(D599:F599)=0,0,"Data"),"No Number")),"Head"))</f>
        <v>0</v>
      </c>
    </row>
    <row r="600">
      <c r="B600">
        <f>IF(OR(    'BS-9'!B80=0,   'BS-9'!B80 =""),"",   'BS-9'!B80)</f>
        <v>2503003</v>
      </c>
      <c r="C600" t="str">
        <f>IF(OR(    'BS-9'!B80=0,   'BS-9'!B80 =""),"",   'BS-9'!C80)</f>
        <v>Handlooms Industry -കൈത്തറി വ്യവസായം</v>
      </c>
      <c r="D600">
        <f>IF(OR(    'BS-9'!B80=0,   'BS-9'!B80 =""),"",   'BS-9'!D80)</f>
        <v>0</v>
      </c>
      <c r="E600">
        <f>IF(OR(    'BS-9'!B80=0,   'BS-9'!B80 =""),"",   'BS-9'!E80)</f>
        <v>0</v>
      </c>
      <c r="F600">
        <f>IF(OR(    'BS-9'!B80=0,   'BS-9'!B80 =""),"",   'BS-9'!F80)</f>
        <v>0</v>
      </c>
      <c r="G600">
        <f>IF(B600="","No Number",IF(ISNUMBER(VALUE(MID(B600,5,2))),IF(LEN(B600)=3,"Total",IF(OR(LEFT(B600,3)="340",LEFT(B600,3)="350",ISNUMBER(F600)),IF(SUM(D600:F600)=0,0,"Data"),"No Number")),"Head"))</f>
        <v>0</v>
      </c>
    </row>
    <row r="601">
      <c r="B601">
        <f>IF(OR(    'BS-9'!B81=0,   'BS-9'!B81 =""),"",   'BS-9'!B81)</f>
        <v>2503004</v>
      </c>
      <c r="C601" t="str">
        <f>IF(OR(    'BS-9'!B81=0,   'BS-9'!B81 =""),"",   'BS-9'!C81)</f>
        <v>Coir Industry -കയര്‍ വ്യവസായം</v>
      </c>
      <c r="D601">
        <f>IF(OR(    'BS-9'!B81=0,   'BS-9'!B81 =""),"",   'BS-9'!D81)</f>
        <v>0</v>
      </c>
      <c r="E601">
        <f>IF(OR(    'BS-9'!B81=0,   'BS-9'!B81 =""),"",   'BS-9'!E81)</f>
        <v>0</v>
      </c>
      <c r="F601">
        <f>IF(OR(    'BS-9'!B81=0,   'BS-9'!B81 =""),"",   'BS-9'!F81)</f>
        <v>0</v>
      </c>
      <c r="G601">
        <f>IF(B601="","No Number",IF(ISNUMBER(VALUE(MID(B601,5,2))),IF(LEN(B601)=3,"Total",IF(OR(LEFT(B601,3)="340",LEFT(B601,3)="350",ISNUMBER(F601)),IF(SUM(D601:F601)=0,0,"Data"),"No Number")),"Head"))</f>
        <v>0</v>
      </c>
    </row>
    <row r="602">
      <c r="B602">
        <f>IF(OR(    'BS-9'!B82=0,   'BS-9'!B82 =""),"",   'BS-9'!B82)</f>
        <v>2503005</v>
      </c>
      <c r="C602" t="str">
        <f>IF(OR(    'BS-9'!B82=0,   'BS-9'!B82 =""),"",   'BS-9'!C82)</f>
        <v>Khadi and Village Industries-ഖാദി,ഗ്രാമ വ്യവസായം</v>
      </c>
      <c r="D602">
        <f>IF(OR(    'BS-9'!B82=0,   'BS-9'!B82 =""),"",   'BS-9'!D82)</f>
        <v>0</v>
      </c>
      <c r="E602">
        <f>IF(OR(    'BS-9'!B82=0,   'BS-9'!B82 =""),"",   'BS-9'!E82)</f>
        <v>0</v>
      </c>
      <c r="F602">
        <f>IF(OR(    'BS-9'!B82=0,   'BS-9'!B82 =""),"",   'BS-9'!F82)</f>
        <v>0</v>
      </c>
      <c r="G602">
        <f>IF(B602="","No Number",IF(ISNUMBER(VALUE(MID(B602,5,2))),IF(LEN(B602)=3,"Total",IF(OR(LEFT(B602,3)="340",LEFT(B602,3)="350",ISNUMBER(F602)),IF(SUM(D602:F602)=0,0,"Data"),"No Number")),"Head"))</f>
        <v>0</v>
      </c>
    </row>
    <row r="603">
      <c r="B603">
        <f>IF(OR(    'BS-9'!B83=0,   'BS-9'!B83 =""),"",   'BS-9'!B83)</f>
        <v>2503006</v>
      </c>
      <c r="C603" t="str">
        <f>IF(OR(    'BS-9'!B83=0,   'BS-9'!B83 =""),"",   'BS-9'!C83)</f>
        <v>Sericulture Industry-പട്ടുനൂല്‍ വ്യവസായം</v>
      </c>
      <c r="D603">
        <f>IF(OR(    'BS-9'!B83=0,   'BS-9'!B83 =""),"",   'BS-9'!D83)</f>
        <v>0</v>
      </c>
      <c r="E603">
        <f>IF(OR(    'BS-9'!B83=0,   'BS-9'!B83 =""),"",   'BS-9'!E83)</f>
        <v>0</v>
      </c>
      <c r="F603">
        <f>IF(OR(    'BS-9'!B83=0,   'BS-9'!B83 =""),"",   'BS-9'!F83)</f>
        <v>0</v>
      </c>
      <c r="G603">
        <f>IF(B603="","No Number",IF(ISNUMBER(VALUE(MID(B603,5,2))),IF(LEN(B603)=3,"Total",IF(OR(LEFT(B603,3)="340",LEFT(B603,3)="350",ISNUMBER(F603)),IF(SUM(D603:F603)=0,0,"Data"),"No Number")),"Head"))</f>
        <v>0</v>
      </c>
    </row>
    <row r="604">
      <c r="B604">
        <f>IF(OR(    'BS-9'!B84=0,   'BS-9'!B84 =""),"",   'BS-9'!B84)</f>
        <v>2503007</v>
      </c>
      <c r="C604" t="str">
        <f>IF(OR(    'BS-9'!B84=0,   'BS-9'!B84 =""),"",   'BS-9'!C84)</f>
        <v>Electronic and Electrical Industry-ഇലക്ട്രോണിക്/ഇലക്ട്രിക് വ്യവസായം</v>
      </c>
      <c r="D604">
        <f>IF(OR(    'BS-9'!B84=0,   'BS-9'!B84 =""),"",   'BS-9'!D84)</f>
        <v>0</v>
      </c>
      <c r="E604">
        <f>IF(OR(    'BS-9'!B84=0,   'BS-9'!B84 =""),"",   'BS-9'!E84)</f>
        <v>0</v>
      </c>
      <c r="F604">
        <f>IF(OR(    'BS-9'!B84=0,   'BS-9'!B84 =""),"",   'BS-9'!F84)</f>
        <v>0</v>
      </c>
      <c r="G604">
        <f>IF(B604="","No Number",IF(ISNUMBER(VALUE(MID(B604,5,2))),IF(LEN(B604)=3,"Total",IF(OR(LEFT(B604,3)="340",LEFT(B604,3)="350",ISNUMBER(F604)),IF(SUM(D604:F604)=0,0,"Data"),"No Number")),"Head"))</f>
        <v>0</v>
      </c>
    </row>
    <row r="605">
      <c r="B605">
        <f>IF(OR(    'BS-9'!B85=0,   'BS-9'!B85 =""),"",   'BS-9'!B85)</f>
        <v>2503008</v>
      </c>
      <c r="C605" t="str">
        <f>IF(OR(    'BS-9'!B85=0,   'BS-9'!B85 =""),"",   'BS-9'!C85)</f>
        <v>Other Industries-മറ്റ് വ്യവസായങ്ങള്‍</v>
      </c>
      <c r="D605">
        <f>IF(OR(    'BS-9'!B85=0,   'BS-9'!B85 =""),"",   'BS-9'!D85)</f>
        <v>0</v>
      </c>
      <c r="E605">
        <f>IF(OR(    'BS-9'!B85=0,   'BS-9'!B85 =""),"",   'BS-9'!E85)</f>
        <v>0</v>
      </c>
      <c r="F605">
        <f>IF(OR(    'BS-9'!B85=0,   'BS-9'!B85 =""),"",   'BS-9'!F85)</f>
        <v>0</v>
      </c>
      <c r="G605">
        <f>IF(B605="","No Number",IF(ISNUMBER(VALUE(MID(B605,5,2))),IF(LEN(B605)=3,"Total",IF(OR(LEFT(B605,3)="340",LEFT(B605,3)="350",ISNUMBER(F605)),IF(SUM(D605:F605)=0,0,"Data"),"No Number")),"Head"))</f>
        <v>0</v>
      </c>
    </row>
    <row r="606">
      <c r="B606">
        <f>IF(OR(    'BS-9'!B86=0,   'BS-9'!B86 =""),"",   'BS-9'!B86)</f>
        <v>2503009</v>
      </c>
      <c r="C606" t="str">
        <f>IF(OR(    'BS-9'!B86=0,   'BS-9'!B86 =""),"",   'BS-9'!C86)</f>
        <v>Industrial Training Programs-വ്യവസായ പരിശീലന പരിപാടികള്‍</v>
      </c>
      <c r="D606">
        <f>IF(OR(    'BS-9'!B86=0,   'BS-9'!B86 =""),"",   'BS-9'!D86)</f>
        <v>0</v>
      </c>
      <c r="E606">
        <f>IF(OR(    'BS-9'!B86=0,   'BS-9'!B86 =""),"",   'BS-9'!E86)</f>
        <v>0</v>
      </c>
      <c r="F606">
        <f>IF(OR(    'BS-9'!B86=0,   'BS-9'!B86 =""),"",   'BS-9'!F86)</f>
        <v>0</v>
      </c>
      <c r="G606">
        <f>IF(B606="","No Number",IF(ISNUMBER(VALUE(MID(B606,5,2))),IF(LEN(B606)=3,"Total",IF(OR(LEFT(B606,3)="340",LEFT(B606,3)="350",ISNUMBER(F606)),IF(SUM(D606:F606)=0,0,"Data"),"No Number")),"Head"))</f>
        <v>0</v>
      </c>
    </row>
    <row r="607">
      <c r="B607">
        <f>IF(OR(    'BS-9'!B87=0,   'BS-9'!B87 =""),"",   'BS-9'!B87)</f>
        <v>2503010</v>
      </c>
      <c r="C607" t="str">
        <f>IF(OR(    'BS-9'!B87=0,   'BS-9'!B87 =""),"",   'BS-9'!C87)</f>
        <v xml:space="preserve">Industries and Co-operative Sector-വ്യവസായ/സഹകരണ മേഖല </v>
      </c>
      <c r="D607">
        <f>IF(OR(    'BS-9'!B87=0,   'BS-9'!B87 =""),"",   'BS-9'!D87)</f>
        <v>0</v>
      </c>
      <c r="E607">
        <f>IF(OR(    'BS-9'!B87=0,   'BS-9'!B87 =""),"",   'BS-9'!E87)</f>
        <v>0</v>
      </c>
      <c r="F607">
        <f>IF(OR(    'BS-9'!B87=0,   'BS-9'!B87 =""),"",   'BS-9'!F87)</f>
        <v>0</v>
      </c>
      <c r="G607">
        <f>IF(B607="","No Number",IF(ISNUMBER(VALUE(MID(B607,5,2))),IF(LEN(B607)=3,"Total",IF(OR(LEFT(B607,3)="340",LEFT(B607,3)="350",ISNUMBER(F607)),IF(SUM(D607:F607)=0,0,"Data"),"No Number")),"Head"))</f>
        <v>0</v>
      </c>
    </row>
    <row r="608">
      <c r="B608">
        <f>IF(OR(    'BS-9'!B88=0,   'BS-9'!B88 =""),"",   'BS-9'!B88)</f>
        <v>2503011</v>
      </c>
      <c r="C608" t="str">
        <f>IF(OR(    'BS-9'!B88=0,   'BS-9'!B88 =""),"",   'BS-9'!C88)</f>
        <v>Total Energy Security Mission Programs-സമ്പൂര്‍ണ ഊര്‍ജ സുരക്ഷാ പരിപാടി</v>
      </c>
      <c r="D608">
        <f>IF(OR(    'BS-9'!B88=0,   'BS-9'!B88 =""),"",   'BS-9'!D88)</f>
        <v>0</v>
      </c>
      <c r="E608">
        <f>IF(OR(    'BS-9'!B88=0,   'BS-9'!B88 =""),"",   'BS-9'!E88)</f>
        <v>0</v>
      </c>
      <c r="F608">
        <f>IF(OR(    'BS-9'!B88=0,   'BS-9'!B88 =""),"",   'BS-9'!F88)</f>
        <v>0</v>
      </c>
      <c r="G608">
        <f>IF(B608="","No Number",IF(ISNUMBER(VALUE(MID(B608,5,2))),IF(LEN(B608)=3,"Total",IF(OR(LEFT(B608,3)="340",LEFT(B608,3)="350",ISNUMBER(F608)),IF(SUM(D608:F608)=0,0,"Data"),"No Number")),"Head"))</f>
        <v>0</v>
      </c>
    </row>
    <row r="609">
      <c r="B609">
        <f>IF(OR(    'BS-9'!B89=0,   'BS-9'!B89 =""),"",   'BS-9'!B89)</f>
        <v>2503012</v>
      </c>
      <c r="C609" t="str">
        <f>IF(OR(    'BS-9'!B89=0,   'BS-9'!B89 =""),"",   'BS-9'!C89)</f>
        <v>Other programs in Industrial Sector-വ്യവസായ മേഖലയിലെ മറ്റ് പരിപാടികള്‍</v>
      </c>
      <c r="D609">
        <f>IF(OR(    'BS-9'!B89=0,   'BS-9'!B89 =""),"",   'BS-9'!D89)</f>
        <v>0</v>
      </c>
      <c r="E609">
        <f>IF(OR(    'BS-9'!B89=0,   'BS-9'!B89 =""),"",   'BS-9'!E89)</f>
        <v>0</v>
      </c>
      <c r="F609">
        <f>IF(OR(    'BS-9'!B89=0,   'BS-9'!B89 =""),"",   'BS-9'!F89)</f>
        <v>0</v>
      </c>
      <c r="G609">
        <f>IF(B609="","No Number",IF(ISNUMBER(VALUE(MID(B609,5,2))),IF(LEN(B609)=3,"Total",IF(OR(LEFT(B609,3)="340",LEFT(B609,3)="350",ISNUMBER(F609)),IF(SUM(D609:F609)=0,0,"Data"),"No Number")),"Head"))</f>
        <v>0</v>
      </c>
    </row>
    <row r="610">
      <c r="B610">
        <f>IF(OR(    'BS-9'!B90=0,   'BS-9'!B90 =""),"",   'BS-9'!B90)</f>
        <v>2503013</v>
      </c>
      <c r="C610" t="str">
        <f>IF(OR(    'BS-9'!B90=0,   'BS-9'!B90 =""),"",   'BS-9'!C90)</f>
        <v>Financial Assistance to SC/ST for Jobs Abroad-പട്ടിക ജാതി പട്ടിക വര്‍ഗക്കാര്‍ക്ക് വിദേശ ജോലിക്ക് ധന സഹായം</v>
      </c>
      <c r="D610">
        <f>IF(OR(    'BS-9'!B90=0,   'BS-9'!B90 =""),"",   'BS-9'!D90)</f>
        <v>0</v>
      </c>
      <c r="E610">
        <f>IF(OR(    'BS-9'!B90=0,   'BS-9'!B90 =""),"",   'BS-9'!E90)</f>
        <v>0</v>
      </c>
      <c r="F610">
        <f>IF(OR(    'BS-9'!B90=0,   'BS-9'!B90 =""),"",   'BS-9'!F90)</f>
        <v>0</v>
      </c>
      <c r="G610">
        <f>IF(B610="","No Number",IF(ISNUMBER(VALUE(MID(B610,5,2))),IF(LEN(B610)=3,"Total",IF(OR(LEFT(B610,3)="340",LEFT(B610,3)="350",ISNUMBER(F610)),IF(SUM(D610:F610)=0,0,"Data"),"No Number")),"Head"))</f>
        <v>0</v>
      </c>
    </row>
    <row r="611">
      <c r="B611">
        <f>IF(OR(    'BS-9'!B91=0,   'BS-9'!B91 =""),"",   'BS-9'!B91)</f>
        <v>2503014</v>
      </c>
      <c r="C611" t="str">
        <f>IF(OR(    'BS-9'!B91=0,   'BS-9'!B91 =""),"",   'BS-9'!C91)</f>
        <v>Traditional Handicrafts-പരമ്പരാഗത കൈതൊഴിലുകള്‍</v>
      </c>
      <c r="D611">
        <f>IF(OR(    'BS-9'!B91=0,   'BS-9'!B91 =""),"",   'BS-9'!D91)</f>
        <v>0</v>
      </c>
      <c r="E611">
        <f>IF(OR(    'BS-9'!B91=0,   'BS-9'!B91 =""),"",   'BS-9'!E91)</f>
        <v>0</v>
      </c>
      <c r="F611">
        <f>IF(OR(    'BS-9'!B91=0,   'BS-9'!B91 =""),"",   'BS-9'!F91)</f>
        <v>0</v>
      </c>
      <c r="G611">
        <f>IF(B611="","No Number",IF(ISNUMBER(VALUE(MID(B611,5,2))),IF(LEN(B611)=3,"Total",IF(OR(LEFT(B611,3)="340",LEFT(B611,3)="350",ISNUMBER(F611)),IF(SUM(D611:F611)=0,0,"Data"),"No Number")),"Head"))</f>
        <v>0</v>
      </c>
    </row>
    <row r="612">
      <c r="B612">
        <f>IF(OR(    'BS-9'!B92=0,   'BS-9'!B92 =""),"",   'BS-9'!B92)</f>
        <v>2503015</v>
      </c>
      <c r="C612" t="str">
        <f>IF(OR(    'BS-9'!B92=0,   'BS-9'!B92 =""),"",   'BS-9'!C92)</f>
        <v>Service Enterprises-സേവന സംരംഭങ്ങള്‍</v>
      </c>
      <c r="D612">
        <f>IF(OR(    'BS-9'!B92=0,   'BS-9'!B92 =""),"",   'BS-9'!D92)</f>
        <v>0</v>
      </c>
      <c r="E612">
        <f>IF(OR(    'BS-9'!B92=0,   'BS-9'!B92 =""),"",   'BS-9'!E92)</f>
        <v>0</v>
      </c>
      <c r="F612">
        <f>IF(OR(    'BS-9'!B92=0,   'BS-9'!B92 =""),"",   'BS-9'!F92)</f>
        <v>0</v>
      </c>
      <c r="G612">
        <f>IF(B612="","No Number",IF(ISNUMBER(VALUE(MID(B612,5,2))),IF(LEN(B612)=3,"Total",IF(OR(LEFT(B612,3)="340",LEFT(B612,3)="350",ISNUMBER(F612)),IF(SUM(D612:F612)=0,0,"Data"),"No Number")),"Head"))</f>
        <v>0</v>
      </c>
    </row>
    <row r="613">
      <c r="B613">
        <f>IF(OR(    'BS-9'!B93=0,   'BS-9'!B93 =""),"",   'BS-9'!B93)</f>
        <v>2503016</v>
      </c>
      <c r="C613" t="str">
        <f>IF(OR(    'BS-9'!B93=0,   'BS-9'!B93 =""),"",   'BS-9'!C93)</f>
        <v>Market Promotion-വിപണന പ്രോത്സാഹന പരിപാടികള്‍</v>
      </c>
      <c r="D613">
        <f>IF(OR(    'BS-9'!B93=0,   'BS-9'!B93 =""),"",   'BS-9'!D93)</f>
        <v>0</v>
      </c>
      <c r="E613">
        <f>IF(OR(    'BS-9'!B93=0,   'BS-9'!B93 =""),"",   'BS-9'!E93)</f>
        <v>0</v>
      </c>
      <c r="F613">
        <f>IF(OR(    'BS-9'!B93=0,   'BS-9'!B93 =""),"",   'BS-9'!F93)</f>
        <v>0</v>
      </c>
      <c r="G613">
        <f>IF(B613="","No Number",IF(ISNUMBER(VALUE(MID(B613,5,2))),IF(LEN(B613)=3,"Total",IF(OR(LEFT(B613,3)="340",LEFT(B613,3)="350",ISNUMBER(F613)),IF(SUM(D613:F613)=0,0,"Data"),"No Number")),"Head"))</f>
        <v>0</v>
      </c>
    </row>
    <row r="614">
      <c r="B614">
        <f>IF(OR(    'BS-9'!B94=0,   'BS-9'!B94 =""),"",   'BS-9'!B94)</f>
        <v>2503017</v>
      </c>
      <c r="C614" t="str">
        <f>IF(OR(    'BS-9'!B94=0,   'BS-9'!B94 =""),"",   'BS-9'!C94)</f>
        <v>Financial Assistance  to co-operative societies-സഹകരണ സംരംഭങ്ങള്‍ക്കുള്ള സാമ്പത്തിക സഹായം</v>
      </c>
      <c r="D614">
        <f>IF(OR(    'BS-9'!B94=0,   'BS-9'!B94 =""),"",   'BS-9'!D94)</f>
        <v>0</v>
      </c>
      <c r="E614">
        <f>IF(OR(    'BS-9'!B94=0,   'BS-9'!B94 =""),"",   'BS-9'!E94)</f>
        <v>0</v>
      </c>
      <c r="F614">
        <f>IF(OR(    'BS-9'!B94=0,   'BS-9'!B94 =""),"",   'BS-9'!F94)</f>
        <v>0</v>
      </c>
      <c r="G614">
        <f>IF(B614="","No Number",IF(ISNUMBER(VALUE(MID(B614,5,2))),IF(LEN(B614)=3,"Total",IF(OR(LEFT(B614,3)="340",LEFT(B614,3)="350",ISNUMBER(F614)),IF(SUM(D614:F614)=0,0,"Data"),"No Number")),"Head"))</f>
        <v>0</v>
      </c>
    </row>
    <row r="615">
      <c r="B615">
        <f>IF(OR(    'BS-9'!B95=0,   'BS-9'!B95 =""),"",   'BS-9'!B95)</f>
        <v>2503018</v>
      </c>
      <c r="C615" t="str">
        <f>IF(OR(    'BS-9'!B95=0,   'BS-9'!B95 =""),"",   'BS-9'!C95)</f>
        <v>Revolving Fund for Kudumbasree Employment Programs-കുടുംബശ്രീ സംരംഭങ്ങള്‍ക്ക്‌ റിവോള്‍വിംഗ് ഫണ്ട്</v>
      </c>
      <c r="D615">
        <f>IF(OR(    'BS-9'!B95=0,   'BS-9'!B95 =""),"",   'BS-9'!D95)</f>
        <v>0</v>
      </c>
      <c r="E615">
        <f>IF(OR(    'BS-9'!B95=0,   'BS-9'!B95 =""),"",   'BS-9'!E95)</f>
        <v>0</v>
      </c>
      <c r="F615">
        <f>IF(OR(    'BS-9'!B95=0,   'BS-9'!B95 =""),"",   'BS-9'!F95)</f>
        <v>0</v>
      </c>
      <c r="G615">
        <f>IF(B615="","No Number",IF(ISNUMBER(VALUE(MID(B615,5,2))),IF(LEN(B615)=3,"Total",IF(OR(LEFT(B615,3)="340",LEFT(B615,3)="350",ISNUMBER(F615)),IF(SUM(D615:F615)=0,0,"Data"),"No Number")),"Head"))</f>
        <v>0</v>
      </c>
    </row>
    <row r="616">
      <c r="B616">
        <f>IF(OR(    'BS-9'!B96=0,   'BS-9'!B96 =""),"",   'BS-9'!B96)</f>
        <v>2504001</v>
      </c>
      <c r="C616" t="str">
        <f>IF(OR(    'BS-9'!B96=0,   'BS-9'!B96 =""),"",   'BS-9'!C96)</f>
        <v>Environment Conservation -പ്രകൃതി സംരക്ഷണം</v>
      </c>
      <c r="D616">
        <f>IF(OR(    'BS-9'!B96=0,   'BS-9'!B96 =""),"",   'BS-9'!D96)</f>
        <v>0</v>
      </c>
      <c r="E616">
        <f>IF(OR(    'BS-9'!B96=0,   'BS-9'!B96 =""),"",   'BS-9'!E96)</f>
        <v>0</v>
      </c>
      <c r="F616">
        <f>IF(OR(    'BS-9'!B96=0,   'BS-9'!B96 =""),"",   'BS-9'!F96)</f>
        <v>0</v>
      </c>
      <c r="G616">
        <f>IF(B616="","No Number",IF(ISNUMBER(VALUE(MID(B616,5,2))),IF(LEN(B616)=3,"Total",IF(OR(LEFT(B616,3)="340",LEFT(B616,3)="350",ISNUMBER(F616)),IF(SUM(D616:F616)=0,0,"Data"),"No Number")),"Head"))</f>
        <v>0</v>
      </c>
    </row>
    <row r="617">
      <c r="B617">
        <f>IF(OR(    'BS-9'!B97=0,   'BS-9'!B97 =""),"",   'BS-9'!B97)</f>
        <v>2504002</v>
      </c>
      <c r="C617" t="str">
        <f>IF(OR(    'BS-9'!B97=0,   'BS-9'!B97 =""),"",   'BS-9'!C97)</f>
        <v>Interventions in Environmental Sector-പ്രകൃതി സംരക്ഷണത്തിന് വേണ്ടിയുള്ള മറ്റ് ഇടപെടലുകള്‍</v>
      </c>
      <c r="D617">
        <f>IF(OR(    'BS-9'!B97=0,   'BS-9'!B97 =""),"",   'BS-9'!D97)</f>
        <v>0</v>
      </c>
      <c r="E617">
        <f>IF(OR(    'BS-9'!B97=0,   'BS-9'!B97 =""),"",   'BS-9'!E97)</f>
        <v>0</v>
      </c>
      <c r="F617">
        <f>IF(OR(    'BS-9'!B97=0,   'BS-9'!B97 =""),"",   'BS-9'!F97)</f>
        <v>0</v>
      </c>
      <c r="G617">
        <f>IF(B617="","No Number",IF(ISNUMBER(VALUE(MID(B617,5,2))),IF(LEN(B617)=3,"Total",IF(OR(LEFT(B617,3)="340",LEFT(B617,3)="350",ISNUMBER(F617)),IF(SUM(D617:F617)=0,0,"Data"),"No Number")),"Head"))</f>
        <v>0</v>
      </c>
    </row>
    <row r="618">
      <c r="B618">
        <f>IF(OR(    'BS-9'!B98=0,   'BS-9'!B98 =""),"",   'BS-9'!B98)</f>
        <v>2505001</v>
      </c>
      <c r="C618" t="str">
        <f>IF(OR(    'BS-9'!B98=0,   'BS-9'!B98 =""),"",   'BS-9'!C98)</f>
        <v>Micro  Hydel Power Generation-സൂക്ഷ്മ  ജല വൈദ്യുത പദ്ധതികള്‍</v>
      </c>
      <c r="D618">
        <f>IF(OR(    'BS-9'!B98=0,   'BS-9'!B98 =""),"",   'BS-9'!D98)</f>
        <v>0</v>
      </c>
      <c r="E618">
        <f>IF(OR(    'BS-9'!B98=0,   'BS-9'!B98 =""),"",   'BS-9'!E98)</f>
        <v>0</v>
      </c>
      <c r="F618">
        <f>IF(OR(    'BS-9'!B98=0,   'BS-9'!B98 =""),"",   'BS-9'!F98)</f>
        <v>0</v>
      </c>
      <c r="G618">
        <f>IF(B618="","No Number",IF(ISNUMBER(VALUE(MID(B618,5,2))),IF(LEN(B618)=3,"Total",IF(OR(LEFT(B618,3)="340",LEFT(B618,3)="350",ISNUMBER(F618)),IF(SUM(D618:F618)=0,0,"Data"),"No Number")),"Head"))</f>
        <v>0</v>
      </c>
    </row>
    <row r="619">
      <c r="B619">
        <f>IF(OR(    'BS-9'!B99=0,   'BS-9'!B99 =""),"",   'BS-9'!B99)</f>
        <v>2505002</v>
      </c>
      <c r="C619" t="str">
        <f>IF(OR(    'BS-9'!B99=0,   'BS-9'!B99 =""),"",   'BS-9'!C99)</f>
        <v>Mini  Hydel Power Generation-ചെറുകിട ജല വൈദ്യുത പദ്ധതികള്‍</v>
      </c>
      <c r="D619">
        <f>IF(OR(    'BS-9'!B99=0,   'BS-9'!B99 =""),"",   'BS-9'!D99)</f>
        <v>0</v>
      </c>
      <c r="E619">
        <f>IF(OR(    'BS-9'!B99=0,   'BS-9'!B99 =""),"",   'BS-9'!E99)</f>
        <v>0</v>
      </c>
      <c r="F619">
        <f>IF(OR(    'BS-9'!B99=0,   'BS-9'!B99 =""),"",   'BS-9'!F99)</f>
        <v>0</v>
      </c>
      <c r="G619">
        <f>IF(B619="","No Number",IF(ISNUMBER(VALUE(MID(B619,5,2))),IF(LEN(B619)=3,"Total",IF(OR(LEFT(B619,3)="340",LEFT(B619,3)="350",ISNUMBER(F619)),IF(SUM(D619:F619)=0,0,"Data"),"No Number")),"Head"))</f>
        <v>0</v>
      </c>
    </row>
    <row r="620">
      <c r="B620">
        <f>IF(OR(    'BS-9'!B100=0,   'BS-9'!B100 =""),"",   'BS-9'!B100)</f>
        <v>2505003</v>
      </c>
      <c r="C620" t="str">
        <f>IF(OR(    'BS-9'!B100=0,   'BS-9'!B100 =""),"",   'BS-9'!C100)</f>
        <v>Solar Power Generation-സൌരോര്‍ജ പദ്ധതികള്‍</v>
      </c>
      <c r="D620">
        <f>IF(OR(    'BS-9'!B100=0,   'BS-9'!B100 =""),"",   'BS-9'!D100)</f>
        <v>0</v>
      </c>
      <c r="E620">
        <f>IF(OR(    'BS-9'!B100=0,   'BS-9'!B100 =""),"",   'BS-9'!E100)</f>
        <v>1650600</v>
      </c>
      <c r="F620">
        <f>IF(OR(    'BS-9'!B100=0,   'BS-9'!B100 =""),"",   'BS-9'!F100)</f>
        <v>0</v>
      </c>
      <c r="G620" t="str">
        <f>IF(B620="","No Number",IF(ISNUMBER(VALUE(MID(B620,5,2))),IF(LEN(B620)=3,"Total",IF(OR(LEFT(B620,3)="340",LEFT(B620,3)="350",ISNUMBER(F620)),IF(SUM(D620:F620)=0,0,"Data"),"No Number")),"Head"))</f>
        <v>Data</v>
      </c>
    </row>
    <row r="621">
      <c r="B621">
        <f>IF(OR(    'BS-9'!B101=0,   'BS-9'!B101 =""),"",   'BS-9'!B101)</f>
        <v>2505004</v>
      </c>
      <c r="C621" t="str">
        <f>IF(OR(    'BS-9'!B101=0,   'BS-9'!B101 =""),"",   'BS-9'!C101)</f>
        <v>Wind Power Generation-കാറ്റില്‍ നിന്നുള്ള വൈദ്യുതി ഉല്പാദനം</v>
      </c>
      <c r="D621">
        <f>IF(OR(    'BS-9'!B101=0,   'BS-9'!B101 =""),"",   'BS-9'!D101)</f>
        <v>0</v>
      </c>
      <c r="E621">
        <f>IF(OR(    'BS-9'!B101=0,   'BS-9'!B101 =""),"",   'BS-9'!E101)</f>
        <v>0</v>
      </c>
      <c r="F621">
        <f>IF(OR(    'BS-9'!B101=0,   'BS-9'!B101 =""),"",   'BS-9'!F101)</f>
        <v>0</v>
      </c>
      <c r="G621">
        <f>IF(B621="","No Number",IF(ISNUMBER(VALUE(MID(B621,5,2))),IF(LEN(B621)=3,"Total",IF(OR(LEFT(B621,3)="340",LEFT(B621,3)="350",ISNUMBER(F621)),IF(SUM(D621:F621)=0,0,"Data"),"No Number")),"Head"))</f>
        <v>0</v>
      </c>
    </row>
    <row r="622">
      <c r="B622">
        <f>IF(OR(    'BS-9'!B102=0,   'BS-9'!B102 =""),"",   'BS-9'!B102)</f>
        <v>2505005</v>
      </c>
      <c r="C622" t="str">
        <f>IF(OR(    'BS-9'!B102=0,   'BS-9'!B102 =""),"",   'BS-9'!C102)</f>
        <v>Biogas Plant-ബയോഗ്യാസ് പ്ലാന്റ്</v>
      </c>
      <c r="D622">
        <f>IF(OR(    'BS-9'!B102=0,   'BS-9'!B102 =""),"",   'BS-9'!D102)</f>
        <v>0</v>
      </c>
      <c r="E622">
        <f>IF(OR(    'BS-9'!B102=0,   'BS-9'!B102 =""),"",   'BS-9'!E102)</f>
        <v>0</v>
      </c>
      <c r="F622">
        <f>IF(OR(    'BS-9'!B102=0,   'BS-9'!B102 =""),"",   'BS-9'!F102)</f>
        <v>0</v>
      </c>
      <c r="G622">
        <f>IF(B622="","No Number",IF(ISNUMBER(VALUE(MID(B622,5,2))),IF(LEN(B622)=3,"Total",IF(OR(LEFT(B622,3)="340",LEFT(B622,3)="350",ISNUMBER(F622)),IF(SUM(D622:F622)=0,0,"Data"),"No Number")),"Head"))</f>
        <v>0</v>
      </c>
    </row>
    <row r="623">
      <c r="B623" t="str">
        <f>IF(OR(    'BS-9'!B103=0,   'BS-9'!B103 =""),"",   'BS-9'!B103)</f>
        <v/>
      </c>
      <c r="C623" t="str">
        <f>IF(OR(    'BS-9'!B103=0,   'BS-9'!B103 =""),"",   'BS-9'!C103)</f>
        <v/>
      </c>
      <c r="D623" t="str">
        <f>IF(OR(    'BS-9'!B103=0,   'BS-9'!B103 =""),"",   'BS-9'!D103)</f>
        <v/>
      </c>
      <c r="E623" t="str">
        <f>IF(OR(    'BS-9'!B103=0,   'BS-9'!B103 =""),"",   'BS-9'!E103)</f>
        <v/>
      </c>
      <c r="F623" t="str">
        <f>IF(OR(    'BS-9'!B103=0,   'BS-9'!B103 =""),"",   'BS-9'!F103)</f>
        <v/>
      </c>
      <c r="G623" t="str">
        <f>IF(B623="","No Number",IF(ISNUMBER(VALUE(MID(B623,5,2))),IF(LEN(B623)=3,"Total",IF(OR(LEFT(B623,3)="340",LEFT(B623,3)="350",ISNUMBER(F623)),IF(SUM(D623:F623)=0,0,"Data"),"No Number")),"Head"))</f>
        <v>No Number</v>
      </c>
    </row>
    <row r="624">
      <c r="B624" t="str">
        <f>IF(OR(    'BS-9'!B104=0,   'BS-9'!B104 =""),"",   'BS-9'!B104)</f>
        <v/>
      </c>
      <c r="C624" t="str">
        <f>IF(OR(    'BS-9'!B104=0,   'BS-9'!B104 =""),"",   'BS-9'!C104)</f>
        <v/>
      </c>
      <c r="D624" t="str">
        <f>IF(OR(    'BS-9'!B104=0,   'BS-9'!B104 =""),"",   'BS-9'!D104)</f>
        <v/>
      </c>
      <c r="E624" t="str">
        <f>IF(OR(    'BS-9'!B104=0,   'BS-9'!B104 =""),"",   'BS-9'!E104)</f>
        <v/>
      </c>
      <c r="F624" t="str">
        <f>IF(OR(    'BS-9'!B104=0,   'BS-9'!B104 =""),"",   'BS-9'!F104)</f>
        <v/>
      </c>
      <c r="G624" t="str">
        <f>IF(B624="","No Number",IF(ISNUMBER(VALUE(MID(B624,5,2))),IF(LEN(B624)=3,"Total",IF(OR(LEFT(B624,3)="340",LEFT(B624,3)="350",ISNUMBER(F624)),IF(SUM(D624:F624)=0,0,"Data"),"No Number")),"Head"))</f>
        <v>No Number</v>
      </c>
    </row>
    <row r="625">
      <c r="B625" t="str">
        <f>IF(OR(    'BS-9'!B105=0,   'BS-9'!B105 =""),"",   'BS-9'!B105)</f>
        <v/>
      </c>
      <c r="C625" t="str">
        <f>IF(OR(    'BS-9'!B105=0,   'BS-9'!B105 =""),"",   'BS-9'!C105)</f>
        <v/>
      </c>
      <c r="D625" t="str">
        <f>IF(OR(    'BS-9'!B105=0,   'BS-9'!B105 =""),"",   'BS-9'!D105)</f>
        <v/>
      </c>
      <c r="E625" t="str">
        <f>IF(OR(    'BS-9'!B105=0,   'BS-9'!B105 =""),"",   'BS-9'!E105)</f>
        <v/>
      </c>
      <c r="F625" t="str">
        <f>IF(OR(    'BS-9'!B105=0,   'BS-9'!B105 =""),"",   'BS-9'!F105)</f>
        <v/>
      </c>
      <c r="G625" t="str">
        <f>IF(B625="","No Number",IF(ISNUMBER(VALUE(MID(B625,5,2))),IF(LEN(B625)=3,"Total",IF(OR(LEFT(B625,3)="340",LEFT(B625,3)="350",ISNUMBER(F625)),IF(SUM(D625:F625)=0,0,"Data"),"No Number")),"Head"))</f>
        <v>No Number</v>
      </c>
    </row>
    <row r="626">
      <c r="B626" t="str">
        <f>IF(OR(    'BS-9'!B106=0,   'BS-9'!B106 =""),"",   'BS-9'!B106)</f>
        <v/>
      </c>
      <c r="C626" t="str">
        <f>IF(OR(    'BS-9'!B106=0,   'BS-9'!B106 =""),"",   'BS-9'!C106)</f>
        <v/>
      </c>
      <c r="D626" t="str">
        <f>IF(OR(    'BS-9'!B106=0,   'BS-9'!B106 =""),"",   'BS-9'!D106)</f>
        <v/>
      </c>
      <c r="E626" t="str">
        <f>IF(OR(    'BS-9'!B106=0,   'BS-9'!B106 =""),"",   'BS-9'!E106)</f>
        <v/>
      </c>
      <c r="F626" t="str">
        <f>IF(OR(    'BS-9'!B106=0,   'BS-9'!B106 =""),"",   'BS-9'!F106)</f>
        <v/>
      </c>
      <c r="G626" t="str">
        <f>IF(B626="","No Number",IF(ISNUMBER(VALUE(MID(B626,5,2))),IF(LEN(B626)=3,"Total",IF(OR(LEFT(B626,3)="340",LEFT(B626,3)="350",ISNUMBER(F626)),IF(SUM(D626:F626)=0,0,"Data"),"No Number")),"Head"))</f>
        <v>No Number</v>
      </c>
    </row>
    <row r="627">
      <c r="B627" t="str">
        <f>IF(OR(    'BS-9'!B107=0,   'BS-9'!B107 =""),"",   'BS-9'!B107)</f>
        <v/>
      </c>
      <c r="C627" t="str">
        <f>IF(OR(    'BS-9'!B107=0,   'BS-9'!B107 =""),"",   'BS-9'!C107)</f>
        <v/>
      </c>
      <c r="D627" t="str">
        <f>IF(OR(    'BS-9'!B107=0,   'BS-9'!B107 =""),"",   'BS-9'!D107)</f>
        <v/>
      </c>
      <c r="E627" t="str">
        <f>IF(OR(    'BS-9'!B107=0,   'BS-9'!B107 =""),"",   'BS-9'!E107)</f>
        <v/>
      </c>
      <c r="F627" t="str">
        <f>IF(OR(    'BS-9'!B107=0,   'BS-9'!B107 =""),"",   'BS-9'!F107)</f>
        <v/>
      </c>
      <c r="G627" t="str">
        <f>IF(B627="","No Number",IF(ISNUMBER(VALUE(MID(B627,5,2))),IF(LEN(B627)=3,"Total",IF(OR(LEFT(B627,3)="340",LEFT(B627,3)="350",ISNUMBER(F627)),IF(SUM(D627:F627)=0,0,"Data"),"No Number")),"Head"))</f>
        <v>No Number</v>
      </c>
    </row>
    <row r="628">
      <c r="B628" t="str">
        <f>IF(OR(    'BS-9'!B108=0,   'BS-9'!B108 =""),"",   'BS-9'!B108)</f>
        <v/>
      </c>
      <c r="C628" t="str">
        <f>IF(OR(    'BS-9'!B108=0,   'BS-9'!B108 =""),"",   'BS-9'!C108)</f>
        <v/>
      </c>
      <c r="D628" t="str">
        <f>IF(OR(    'BS-9'!B108=0,   'BS-9'!B108 =""),"",   'BS-9'!D108)</f>
        <v/>
      </c>
      <c r="E628" t="str">
        <f>IF(OR(    'BS-9'!B108=0,   'BS-9'!B108 =""),"",   'BS-9'!E108)</f>
        <v/>
      </c>
      <c r="F628" t="str">
        <f>IF(OR(    'BS-9'!B108=0,   'BS-9'!B108 =""),"",   'BS-9'!F108)</f>
        <v/>
      </c>
      <c r="G628" t="str">
        <f>IF(B628="","No Number",IF(ISNUMBER(VALUE(MID(B628,5,2))),IF(LEN(B628)=3,"Total",IF(OR(LEFT(B628,3)="340",LEFT(B628,3)="350",ISNUMBER(F628)),IF(SUM(D628:F628)=0,0,"Data"),"No Number")),"Head"))</f>
        <v>No Number</v>
      </c>
    </row>
    <row r="629">
      <c r="B629" t="str">
        <f>IF(OR(    'BS-9'!B109=0,   'BS-9'!B109 =""),"",   'BS-9'!B109)</f>
        <v/>
      </c>
      <c r="C629" t="str">
        <f>IF(OR(    'BS-9'!B109=0,   'BS-9'!B109 =""),"",   'BS-9'!C109)</f>
        <v/>
      </c>
      <c r="D629" t="str">
        <f>IF(OR(    'BS-9'!B109=0,   'BS-9'!B109 =""),"",   'BS-9'!D109)</f>
        <v/>
      </c>
      <c r="E629" t="str">
        <f>IF(OR(    'BS-9'!B109=0,   'BS-9'!B109 =""),"",   'BS-9'!E109)</f>
        <v/>
      </c>
      <c r="F629" t="str">
        <f>IF(OR(    'BS-9'!B109=0,   'BS-9'!B109 =""),"",   'BS-9'!F109)</f>
        <v/>
      </c>
      <c r="G629" t="str">
        <f>IF(B629="","No Number",IF(ISNUMBER(VALUE(MID(B629,5,2))),IF(LEN(B629)=3,"Total",IF(OR(LEFT(B629,3)="340",LEFT(B629,3)="350",ISNUMBER(F629)),IF(SUM(D629:F629)=0,0,"Data"),"No Number")),"Head"))</f>
        <v>No Number</v>
      </c>
    </row>
    <row r="630">
      <c r="B630">
        <f>IF(OR(    'BS-9'!B110=0,   'BS-9'!B110 =""),"",   'BS-9'!B110)</f>
        <v>250</v>
      </c>
      <c r="C630" t="str">
        <f>IF(OR(    'BS-9'!B110=0,   'BS-9'!B110 =""),"",   'BS-9'!C110)</f>
        <v>Total-Decentralised Plan Programme - Productive Sector-ഉത്പാദന മേഖല ആകെ</v>
      </c>
      <c r="D630">
        <f>SUBTOTAL(9,D528:D629)</f>
        <v>8990341</v>
      </c>
      <c r="E630">
        <f>SUBTOTAL(9,E528:E629)</f>
        <v>13907231</v>
      </c>
      <c r="F630">
        <f>SUBTOTAL(9,F528:F629)</f>
        <v>14099320</v>
      </c>
      <c r="G630" t="str">
        <f>IF(B630="","No Number",IF(ISNUMBER(VALUE(MID(B630,5,2))),IF(LEN(B630)=3,"Total",IF(OR(LEFT(B630,3)="340",LEFT(B630,3)="350",ISNUMBER(F630)),IF(SUM(D630:F630)=0,0,"Data"),"No Number")),"Head"))</f>
        <v>Head</v>
      </c>
    </row>
    <row r="631" xml:space="preserve">
      <c r="B631" t="str">
        <v>BS-9 PARTICULARS</v>
      </c>
      <c r="D631" t="str">
        <f>D32</f>
        <v>Actuals for the year 2023-2024(യഥാര്‍ത്ഥ കണക്ക് 2023-2024)</v>
      </c>
      <c r="E631" t="str">
        <f>E32</f>
        <v>Budget  for the  year (including all revisions) 2024-2025  (പരിഷ്കരിച്ച ബജറ്റ്  2024-2025)</v>
      </c>
      <c r="F631" t="str" xml:space="preserve">
        <f>F32</f>
        <v xml:space="preserve">Budget for the Year2025-2026
 (ബജറ്റ്-2025-2026)</v>
      </c>
      <c r="G631" t="str">
        <f>IF(B631="","No Number",IF(ISNUMBER(VALUE(MID(B631,5,2))),IF(LEN(B631)=3,"Total",IF(OR(LEFT(B631,3)="340",LEFT(B631,3)="350",ISNUMBER(F631)),IF(SUM(D631:F631)=0,0,"Data"),"No Number")),"Head"))</f>
        <v>Head</v>
      </c>
    </row>
    <row r="632">
      <c r="B632" t="str">
        <f>'BS-9'!B111</f>
        <v>251 - Decentralised Plan Programme - Service Sector-സേവന മേഖല</v>
      </c>
      <c r="G632" t="str">
        <f>IF(B632="","No Number",IF(ISNUMBER(VALUE(MID(B632,5,2))),IF(LEN(B632)=3,"Total",IF(OR(LEFT(B632,3)="340",LEFT(B632,3)="350",ISNUMBER(F632)),IF(SUM(D632:F632)=0,0,"Data"),"No Number")),"Head"))</f>
        <v>Head</v>
      </c>
    </row>
    <row r="633">
      <c r="B633">
        <f>IF(OR(    'BS-9'!B112=0,   'BS-9'!B112 =""),"",   'BS-9'!B112)</f>
        <v>2510115</v>
      </c>
      <c r="C633" t="str">
        <f>IF(OR(    'BS-9'!B112=0,   'BS-9'!B112 =""),"",   'BS-9'!C112)</f>
        <v>Literacy  Equivalance Examination-സാക്ഷരത -തുല്യതാ പരീക്ഷ</v>
      </c>
      <c r="D633">
        <f>IF(OR(    'BS-9'!B112=0,   'BS-9'!B112 =""),"",   'BS-9'!D112)</f>
        <v>0</v>
      </c>
      <c r="E633">
        <f>IF(OR(    'BS-9'!B112=0,   'BS-9'!B112 =""),"",   'BS-9'!E112)</f>
        <v>0</v>
      </c>
      <c r="F633">
        <f>IF(OR(    'BS-9'!B112=0,   'BS-9'!B112 =""),"",   'BS-9'!F112)</f>
        <v>0</v>
      </c>
      <c r="G633">
        <f>IF(B633="","No Number",IF(ISNUMBER(VALUE(MID(B633,5,2))),IF(LEN(B633)=3,"Total",IF(OR(LEFT(B633,3)="340",LEFT(B633,3)="350",ISNUMBER(F633)),IF(SUM(D633:F633)=0,0,"Data"),"No Number")),"Head"))</f>
        <v>0</v>
      </c>
    </row>
    <row r="634">
      <c r="B634">
        <f>IF(OR(    'BS-9'!B113=0,   'BS-9'!B113 =""),"",   'BS-9'!B113)</f>
        <v>2511001</v>
      </c>
      <c r="C634" t="str">
        <f>IF(OR(    'BS-9'!B113=0,   'BS-9'!B113 =""),"",   'BS-9'!C113)</f>
        <v>Pre-primary Education -പ്രീ-പ്രൈമറി വിദ്യാഭ്യാസം</v>
      </c>
      <c r="D634">
        <f>IF(OR(    'BS-9'!B113=0,   'BS-9'!B113 =""),"",   'BS-9'!D113)</f>
        <v>0</v>
      </c>
      <c r="E634">
        <f>IF(OR(    'BS-9'!B113=0,   'BS-9'!B113 =""),"",   'BS-9'!E113)</f>
        <v>0</v>
      </c>
      <c r="F634">
        <f>IF(OR(    'BS-9'!B113=0,   'BS-9'!B113 =""),"",   'BS-9'!F113)</f>
        <v>0</v>
      </c>
      <c r="G634">
        <f>IF(B634="","No Number",IF(ISNUMBER(VALUE(MID(B634,5,2))),IF(LEN(B634)=3,"Total",IF(OR(LEFT(B634,3)="340",LEFT(B634,3)="350",ISNUMBER(F634)),IF(SUM(D634:F634)=0,0,"Data"),"No Number")),"Head"))</f>
        <v>0</v>
      </c>
    </row>
    <row r="635">
      <c r="B635">
        <f>IF(OR(    'BS-9'!B114=0,   'BS-9'!B114 =""),"",   'BS-9'!B114)</f>
        <v>2511002</v>
      </c>
      <c r="C635" t="str">
        <f>IF(OR(    'BS-9'!B114=0,   'BS-9'!B114 =""),"",   'BS-9'!C114)</f>
        <v>Primary Education-പ്രൈമറി വിദ്യാഭ്യാസം</v>
      </c>
      <c r="D635">
        <f>IF(OR(    'BS-9'!B114=0,   'BS-9'!B114 =""),"",   'BS-9'!D114)</f>
        <v>0</v>
      </c>
      <c r="E635">
        <f>IF(OR(    'BS-9'!B114=0,   'BS-9'!B114 =""),"",   'BS-9'!E114)</f>
        <v>0</v>
      </c>
      <c r="F635">
        <f>IF(OR(    'BS-9'!B114=0,   'BS-9'!B114 =""),"",   'BS-9'!F114)</f>
        <v>0</v>
      </c>
      <c r="G635">
        <f>IF(B635="","No Number",IF(ISNUMBER(VALUE(MID(B635,5,2))),IF(LEN(B635)=3,"Total",IF(OR(LEFT(B635,3)="340",LEFT(B635,3)="350",ISNUMBER(F635)),IF(SUM(D635:F635)=0,0,"Data"),"No Number")),"Head"))</f>
        <v>0</v>
      </c>
    </row>
    <row r="636">
      <c r="B636">
        <f>IF(OR(    'BS-9'!B115=0,   'BS-9'!B115 =""),"",   'BS-9'!B115)</f>
        <v>2511003</v>
      </c>
      <c r="C636" t="str">
        <f>IF(OR(    'BS-9'!B115=0,   'BS-9'!B115 =""),"",   'BS-9'!C115)</f>
        <v>High School Education-ഹൈസ്കൂള്‍ വിദ്യാഭ്യാസം</v>
      </c>
      <c r="D636">
        <f>IF(OR(    'BS-9'!B115=0,   'BS-9'!B115 =""),"",   'BS-9'!D115)</f>
        <v>0</v>
      </c>
      <c r="E636">
        <f>IF(OR(    'BS-9'!B115=0,   'BS-9'!B115 =""),"",   'BS-9'!E115)</f>
        <v>0</v>
      </c>
      <c r="F636">
        <f>IF(OR(    'BS-9'!B115=0,   'BS-9'!B115 =""),"",   'BS-9'!F115)</f>
        <v>0</v>
      </c>
      <c r="G636">
        <f>IF(B636="","No Number",IF(ISNUMBER(VALUE(MID(B636,5,2))),IF(LEN(B636)=3,"Total",IF(OR(LEFT(B636,3)="340",LEFT(B636,3)="350",ISNUMBER(F636)),IF(SUM(D636:F636)=0,0,"Data"),"No Number")),"Head"))</f>
        <v>0</v>
      </c>
    </row>
    <row r="637">
      <c r="B637">
        <f>IF(OR(    'BS-9'!B116=0,   'BS-9'!B116 =""),"",   'BS-9'!B116)</f>
        <v>2511004</v>
      </c>
      <c r="C637" t="str">
        <f>IF(OR(    'BS-9'!B116=0,   'BS-9'!B116 =""),"",   'BS-9'!C116)</f>
        <v>Higher Secondary/Vocational Higher Secondary School Education-ഹയര്‍ സെക്കണ്ടറി / തൊഴില്‍ അധിഷ്ടിത ഹയര്‍ സെക്കണ്ടറി വിദ്യാഭ്യാസം</v>
      </c>
      <c r="D637">
        <f>IF(OR(    'BS-9'!B116=0,   'BS-9'!B116 =""),"",   'BS-9'!D116)</f>
        <v>0</v>
      </c>
      <c r="E637">
        <f>IF(OR(    'BS-9'!B116=0,   'BS-9'!B116 =""),"",   'BS-9'!E116)</f>
        <v>0</v>
      </c>
      <c r="F637">
        <f>IF(OR(    'BS-9'!B116=0,   'BS-9'!B116 =""),"",   'BS-9'!F116)</f>
        <v>0</v>
      </c>
      <c r="G637">
        <f>IF(B637="","No Number",IF(ISNUMBER(VALUE(MID(B637,5,2))),IF(LEN(B637)=3,"Total",IF(OR(LEFT(B637,3)="340",LEFT(B637,3)="350",ISNUMBER(F637)),IF(SUM(D637:F637)=0,0,"Data"),"No Number")),"Head"))</f>
        <v>0</v>
      </c>
    </row>
    <row r="638">
      <c r="B638">
        <f>IF(OR(    'BS-9'!B117=0,   'BS-9'!B117 =""),"",   'BS-9'!B117)</f>
        <v>2511005</v>
      </c>
      <c r="C638" t="str">
        <f>IF(OR(    'BS-9'!B117=0,   'BS-9'!B117 =""),"",   'BS-9'!C117)</f>
        <v>Technical Education-സാങ്കേതിക വിദ്യാഭ്യാസം</v>
      </c>
      <c r="D638">
        <f>IF(OR(    'BS-9'!B117=0,   'BS-9'!B117 =""),"",   'BS-9'!D117)</f>
        <v>0</v>
      </c>
      <c r="E638">
        <f>IF(OR(    'BS-9'!B117=0,   'BS-9'!B117 =""),"",   'BS-9'!E117)</f>
        <v>0</v>
      </c>
      <c r="F638">
        <f>IF(OR(    'BS-9'!B117=0,   'BS-9'!B117 =""),"",   'BS-9'!F117)</f>
        <v>0</v>
      </c>
      <c r="G638">
        <f>IF(B638="","No Number",IF(ISNUMBER(VALUE(MID(B638,5,2))),IF(LEN(B638)=3,"Total",IF(OR(LEFT(B638,3)="340",LEFT(B638,3)="350",ISNUMBER(F638)),IF(SUM(D638:F638)=0,0,"Data"),"No Number")),"Head"))</f>
        <v>0</v>
      </c>
    </row>
    <row r="639">
      <c r="B639">
        <f>IF(OR(    'BS-9'!B118=0,   'BS-9'!B118 =""),"",   'BS-9'!B118)</f>
        <v>2511006</v>
      </c>
      <c r="C639" t="str">
        <f>IF(OR(    'BS-9'!B118=0,   'BS-9'!B118 =""),"",   'BS-9'!C118)</f>
        <v>SSA &amp; Other Educational Programs-സര്‍വ ശിക്ഷ അഭിയാനും മറ്റ് വിദ്യാഭ്യാസ പരിപാടികളും</v>
      </c>
      <c r="D639">
        <f>IF(OR(    'BS-9'!B118=0,   'BS-9'!B118 =""),"",   'BS-9'!D118)</f>
        <v>600000</v>
      </c>
      <c r="E639">
        <f>IF(OR(    'BS-9'!B118=0,   'BS-9'!B118 =""),"",   'BS-9'!E118)</f>
        <v>600000</v>
      </c>
      <c r="F639">
        <f>IF(OR(    'BS-9'!B118=0,   'BS-9'!B118 =""),"",   'BS-9'!F118)</f>
        <v>600000</v>
      </c>
      <c r="G639" t="str">
        <f>IF(B639="","No Number",IF(ISNUMBER(VALUE(MID(B639,5,2))),IF(LEN(B639)=3,"Total",IF(OR(LEFT(B639,3)="340",LEFT(B639,3)="350",ISNUMBER(F639)),IF(SUM(D639:F639)=0,0,"Data"),"No Number")),"Head"))</f>
        <v>Data</v>
      </c>
    </row>
    <row r="640">
      <c r="B640">
        <f>IF(OR(    'BS-9'!B119=0,   'BS-9'!B119 =""),"",   'BS-9'!B119)</f>
        <v>2511007</v>
      </c>
      <c r="C640" t="str">
        <f>IF(OR(    'BS-9'!B119=0,   'BS-9'!B119 =""),"",   'BS-9'!C119)</f>
        <v>Sports-സ്പോട്സ്</v>
      </c>
      <c r="D640">
        <f>IF(OR(    'BS-9'!B119=0,   'BS-9'!B119 =""),"",   'BS-9'!D119)</f>
        <v>0</v>
      </c>
      <c r="E640">
        <f>IF(OR(    'BS-9'!B119=0,   'BS-9'!B119 =""),"",   'BS-9'!E119)</f>
        <v>0</v>
      </c>
      <c r="F640">
        <f>IF(OR(    'BS-9'!B119=0,   'BS-9'!B119 =""),"",   'BS-9'!F119)</f>
        <v>0</v>
      </c>
      <c r="G640">
        <f>IF(B640="","No Number",IF(ISNUMBER(VALUE(MID(B640,5,2))),IF(LEN(B640)=3,"Total",IF(OR(LEFT(B640,3)="340",LEFT(B640,3)="350",ISNUMBER(F640)),IF(SUM(D640:F640)=0,0,"Data"),"No Number")),"Head"))</f>
        <v>0</v>
      </c>
    </row>
    <row r="641">
      <c r="B641">
        <f>IF(OR(    'BS-9'!B120=0,   'BS-9'!B120 =""),"",   'BS-9'!B120)</f>
        <v>2511008</v>
      </c>
      <c r="C641" t="str">
        <f>IF(OR(    'BS-9'!B120=0,   'BS-9'!B120 =""),"",   'BS-9'!C120)</f>
        <v>Youth Welfare-യുവജനക്ഷേമം</v>
      </c>
      <c r="D641">
        <f>IF(OR(    'BS-9'!B120=0,   'BS-9'!B120 =""),"",   'BS-9'!D120)</f>
        <v>0</v>
      </c>
      <c r="E641">
        <f>IF(OR(    'BS-9'!B120=0,   'BS-9'!B120 =""),"",   'BS-9'!E120)</f>
        <v>0</v>
      </c>
      <c r="F641">
        <f>IF(OR(    'BS-9'!B120=0,   'BS-9'!B120 =""),"",   'BS-9'!F120)</f>
        <v>50000</v>
      </c>
      <c r="G641" t="str">
        <f>IF(B641="","No Number",IF(ISNUMBER(VALUE(MID(B641,5,2))),IF(LEN(B641)=3,"Total",IF(OR(LEFT(B641,3)="340",LEFT(B641,3)="350",ISNUMBER(F641)),IF(SUM(D641:F641)=0,0,"Data"),"No Number")),"Head"))</f>
        <v>Data</v>
      </c>
    </row>
    <row r="642">
      <c r="B642">
        <f>IF(OR(    'BS-9'!B121=0,   'BS-9'!B121 =""),"",   'BS-9'!B121)</f>
        <v>2511009</v>
      </c>
      <c r="C642" t="str">
        <f>IF(OR(    'BS-9'!B121=0,   'BS-9'!B121 =""),"",   'BS-9'!C121)</f>
        <v>Reading Rooms and Libraries-വായന ശാലകളും റീഡിംഗ്  റൂമുകളും</v>
      </c>
      <c r="D642">
        <f>IF(OR(    'BS-9'!B121=0,   'BS-9'!B121 =""),"",   'BS-9'!D121)</f>
        <v>0</v>
      </c>
      <c r="E642">
        <f>IF(OR(    'BS-9'!B121=0,   'BS-9'!B121 =""),"",   'BS-9'!E121)</f>
        <v>0</v>
      </c>
      <c r="F642">
        <f>IF(OR(    'BS-9'!B121=0,   'BS-9'!B121 =""),"",   'BS-9'!F121)</f>
        <v>0</v>
      </c>
      <c r="G642">
        <f>IF(B642="","No Number",IF(ISNUMBER(VALUE(MID(B642,5,2))),IF(LEN(B642)=3,"Total",IF(OR(LEFT(B642,3)="340",LEFT(B642,3)="350",ISNUMBER(F642)),IF(SUM(D642:F642)=0,0,"Data"),"No Number")),"Head"))</f>
        <v>0</v>
      </c>
    </row>
    <row r="643">
      <c r="B643">
        <f>IF(OR(    'BS-9'!B122=0,   'BS-9'!B122 =""),"",   'BS-9'!B122)</f>
        <v>2511010</v>
      </c>
      <c r="C643" t="str">
        <f>IF(OR(    'BS-9'!B122=0,   'BS-9'!B122 =""),"",   'BS-9'!C122)</f>
        <v>Arts and Culture-കല-സംസ്കാരം</v>
      </c>
      <c r="D643">
        <f>IF(OR(    'BS-9'!B122=0,   'BS-9'!B122 =""),"",   'BS-9'!D122)</f>
        <v>0</v>
      </c>
      <c r="E643">
        <f>IF(OR(    'BS-9'!B122=0,   'BS-9'!B122 =""),"",   'BS-9'!E122)</f>
        <v>0</v>
      </c>
      <c r="F643">
        <f>IF(OR(    'BS-9'!B122=0,   'BS-9'!B122 =""),"",   'BS-9'!F122)</f>
        <v>0</v>
      </c>
      <c r="G643">
        <f>IF(B643="","No Number",IF(ISNUMBER(VALUE(MID(B643,5,2))),IF(LEN(B643)=3,"Total",IF(OR(LEFT(B643,3)="340",LEFT(B643,3)="350",ISNUMBER(F643)),IF(SUM(D643:F643)=0,0,"Data"),"No Number")),"Head"))</f>
        <v>0</v>
      </c>
    </row>
    <row r="644">
      <c r="B644">
        <f>IF(OR(    'BS-9'!B123=0,   'BS-9'!B123 =""),"",   'BS-9'!B123)</f>
        <v>2511011</v>
      </c>
      <c r="C644" t="str">
        <f>IF(OR(    'BS-9'!B123=0,   'BS-9'!B123 =""),"",   'BS-9'!C123)</f>
        <v xml:space="preserve">Continuing Education and Non-formal Education അനൌപചാരിക വിദ്യാഭ്യാസവും തുടര്‍ വിദ്യാഭ്യാസവും  </v>
      </c>
      <c r="D644">
        <f>IF(OR(    'BS-9'!B123=0,   'BS-9'!B123 =""),"",   'BS-9'!D123)</f>
        <v>0</v>
      </c>
      <c r="E644">
        <f>IF(OR(    'BS-9'!B123=0,   'BS-9'!B123 =""),"",   'BS-9'!E123)</f>
        <v>0</v>
      </c>
      <c r="F644">
        <f>IF(OR(    'BS-9'!B123=0,   'BS-9'!B123 =""),"",   'BS-9'!F123)</f>
        <v>0</v>
      </c>
      <c r="G644">
        <f>IF(B644="","No Number",IF(ISNUMBER(VALUE(MID(B644,5,2))),IF(LEN(B644)=3,"Total",IF(OR(LEFT(B644,3)="340",LEFT(B644,3)="350",ISNUMBER(F644)),IF(SUM(D644:F644)=0,0,"Data"),"No Number")),"Head"))</f>
        <v>0</v>
      </c>
    </row>
    <row r="645">
      <c r="B645">
        <f>IF(OR(    'BS-9'!B124=0,   'BS-9'!B124 =""),"",   'BS-9'!B124)</f>
        <v>2511012</v>
      </c>
      <c r="C645" t="str">
        <f>IF(OR(    'BS-9'!B124=0,   'BS-9'!B124 =""),"",   'BS-9'!C124)</f>
        <v>Vocational Higher Secondary Education - തൊഴില്‍ അധിഷ്ടിത ഹയര്‍ സെക്കണ്ടറി വിദ്യാഭ്യാസം</v>
      </c>
      <c r="D645">
        <f>IF(OR(    'BS-9'!B124=0,   'BS-9'!B124 =""),"",   'BS-9'!D124)</f>
        <v>0</v>
      </c>
      <c r="E645">
        <f>IF(OR(    'BS-9'!B124=0,   'BS-9'!B124 =""),"",   'BS-9'!E124)</f>
        <v>0</v>
      </c>
      <c r="F645">
        <f>IF(OR(    'BS-9'!B124=0,   'BS-9'!B124 =""),"",   'BS-9'!F124)</f>
        <v>0</v>
      </c>
      <c r="G645">
        <f>IF(B645="","No Number",IF(ISNUMBER(VALUE(MID(B645,5,2))),IF(LEN(B645)=3,"Total",IF(OR(LEFT(B645,3)="340",LEFT(B645,3)="350",ISNUMBER(F645)),IF(SUM(D645:F645)=0,0,"Data"),"No Number")),"Head"))</f>
        <v>0</v>
      </c>
    </row>
    <row r="646">
      <c r="B646">
        <f>IF(OR(    'BS-9'!B125=0,   'BS-9'!B125 =""),"",   'BS-9'!B125)</f>
        <v>2511013</v>
      </c>
      <c r="C646" t="str">
        <f>IF(OR(    'BS-9'!B125=0,   'BS-9'!B125 =""),"",   'BS-9'!C125)</f>
        <v>Education-Related Activities-വിദ്യാഭ്യാസ -അനുബന്ധ  പ്രവര്‍ത്തനങ്ങള്‍</v>
      </c>
      <c r="D646">
        <f>IF(OR(    'BS-9'!B125=0,   'BS-9'!B125 =""),"",   'BS-9'!D125)</f>
        <v>0</v>
      </c>
      <c r="E646">
        <f>IF(OR(    'BS-9'!B125=0,   'BS-9'!B125 =""),"",   'BS-9'!E125)</f>
        <v>0</v>
      </c>
      <c r="F646">
        <f>IF(OR(    'BS-9'!B125=0,   'BS-9'!B125 =""),"",   'BS-9'!F125)</f>
        <v>0</v>
      </c>
      <c r="G646">
        <f>IF(B646="","No Number",IF(ISNUMBER(VALUE(MID(B646,5,2))),IF(LEN(B646)=3,"Total",IF(OR(LEFT(B646,3)="340",LEFT(B646,3)="350",ISNUMBER(F646)),IF(SUM(D646:F646)=0,0,"Data"),"No Number")),"Head"))</f>
        <v>0</v>
      </c>
    </row>
    <row r="647">
      <c r="B647">
        <f>IF(OR(    'BS-9'!B126=0,   'BS-9'!B126 =""),"",   'BS-9'!B126)</f>
        <v>2511014</v>
      </c>
      <c r="C647" t="str">
        <f>IF(OR(    'BS-9'!B126=0,   'BS-9'!B126 =""),"",   'BS-9'!C126)</f>
        <v>Financial Assistance for  SC/ST Students For Higher Education Admission-പട്ടിക ജാതി പട്ടിക വര്‍ഗ വിദ്യാര്‍ഥികള്‍ക്ക്  ഉന്നത വിദ്യാഭ്യാസത്തിനു ധന സഹായം</v>
      </c>
      <c r="D647">
        <f>IF(OR(    'BS-9'!B126=0,   'BS-9'!B126 =""),"",   'BS-9'!D126)</f>
        <v>0</v>
      </c>
      <c r="E647">
        <f>IF(OR(    'BS-9'!B126=0,   'BS-9'!B126 =""),"",   'BS-9'!E126)</f>
        <v>0</v>
      </c>
      <c r="F647">
        <f>IF(OR(    'BS-9'!B126=0,   'BS-9'!B126 =""),"",   'BS-9'!F126)</f>
        <v>0</v>
      </c>
      <c r="G647">
        <f>IF(B647="","No Number",IF(ISNUMBER(VALUE(MID(B647,5,2))),IF(LEN(B647)=3,"Total",IF(OR(LEFT(B647,3)="340",LEFT(B647,3)="350",ISNUMBER(F647)),IF(SUM(D647:F647)=0,0,"Data"),"No Number")),"Head"))</f>
        <v>0</v>
      </c>
    </row>
    <row r="648">
      <c r="B648">
        <f>IF(OR(    'BS-9'!B127=0,   'BS-9'!B127 =""),"",   'BS-9'!B127)</f>
        <v>2511015</v>
      </c>
      <c r="C648" t="str">
        <f>IF(OR(    'BS-9'!B127=0,   'BS-9'!B127 =""),"",   'BS-9'!C127)</f>
        <v>Reading Rooms ,Libraries - Books-വായന ശാലകളും റീഡിംഗ്  റൂമുകളും-പുസ്തകങ്ങള്‍</v>
      </c>
      <c r="D648">
        <f>IF(OR(    'BS-9'!B127=0,   'BS-9'!B127 =""),"",   'BS-9'!D127)</f>
        <v>0</v>
      </c>
      <c r="E648">
        <f>IF(OR(    'BS-9'!B127=0,   'BS-9'!B127 =""),"",   'BS-9'!E127)</f>
        <v>0</v>
      </c>
      <c r="F648">
        <f>IF(OR(    'BS-9'!B127=0,   'BS-9'!B127 =""),"",   'BS-9'!F127)</f>
        <v>0</v>
      </c>
      <c r="G648">
        <f>IF(B648="","No Number",IF(ISNUMBER(VALUE(MID(B648,5,2))),IF(LEN(B648)=3,"Total",IF(OR(LEFT(B648,3)="340",LEFT(B648,3)="350",ISNUMBER(F648)),IF(SUM(D648:F648)=0,0,"Data"),"No Number")),"Head"))</f>
        <v>0</v>
      </c>
    </row>
    <row r="649">
      <c r="B649">
        <f>IF(OR(    'BS-9'!B128=0,   'BS-9'!B128 =""),"",   'BS-9'!B128)</f>
        <v>2511016</v>
      </c>
      <c r="C649" t="str">
        <f>IF(OR(    'BS-9'!B128=0,   'BS-9'!B128 =""),"",   'BS-9'!C128)</f>
        <v>Reading Rooms ,Libraries - Periodicals-വായന ശാലകളും റീഡിംഗ്  റൂമുകളും-ആനുകാലികങ്ങള്‍</v>
      </c>
      <c r="D649">
        <f>IF(OR(    'BS-9'!B128=0,   'BS-9'!B128 =""),"",   'BS-9'!D128)</f>
        <v>0</v>
      </c>
      <c r="E649">
        <f>IF(OR(    'BS-9'!B128=0,   'BS-9'!B128 =""),"",   'BS-9'!E128)</f>
        <v>0</v>
      </c>
      <c r="F649">
        <f>IF(OR(    'BS-9'!B128=0,   'BS-9'!B128 =""),"",   'BS-9'!F128)</f>
        <v>0</v>
      </c>
      <c r="G649">
        <f>IF(B649="","No Number",IF(ISNUMBER(VALUE(MID(B649,5,2))),IF(LEN(B649)=3,"Total",IF(OR(LEFT(B649,3)="340",LEFT(B649,3)="350",ISNUMBER(F649)),IF(SUM(D649:F649)=0,0,"Data"),"No Number")),"Head"))</f>
        <v>0</v>
      </c>
    </row>
    <row r="650">
      <c r="B650">
        <f>IF(OR(    'BS-9'!B129=0,   'BS-9'!B129 =""),"",   'BS-9'!B129)</f>
        <v>2511017</v>
      </c>
      <c r="C650" t="str">
        <f>IF(OR(    'BS-9'!B129=0,   'BS-9'!B129 =""),"",   'BS-9'!C129)</f>
        <v>Grama sabha/Ward sabha Center-ഗ്രാമ സഭ/വാര്‍ഡ്‌ സഭ കേന്ദ്രങ്ങള്‍</v>
      </c>
      <c r="D650">
        <f>IF(OR(    'BS-9'!B129=0,   'BS-9'!B129 =""),"",   'BS-9'!D129)</f>
        <v>0</v>
      </c>
      <c r="E650">
        <f>IF(OR(    'BS-9'!B129=0,   'BS-9'!B129 =""),"",   'BS-9'!E129)</f>
        <v>0</v>
      </c>
      <c r="F650">
        <f>IF(OR(    'BS-9'!B129=0,   'BS-9'!B129 =""),"",   'BS-9'!F129)</f>
        <v>0</v>
      </c>
      <c r="G650">
        <f>IF(B650="","No Number",IF(ISNUMBER(VALUE(MID(B650,5,2))),IF(LEN(B650)=3,"Total",IF(OR(LEFT(B650,3)="340",LEFT(B650,3)="350",ISNUMBER(F650)),IF(SUM(D650:F650)=0,0,"Data"),"No Number")),"Head"))</f>
        <v>0</v>
      </c>
    </row>
    <row r="651">
      <c r="B651">
        <f>IF(OR(    'BS-9'!B130=0,   'BS-9'!B130 =""),"",   'BS-9'!B130)</f>
        <v>2511018</v>
      </c>
      <c r="C651" t="str">
        <f>IF(OR(    'BS-9'!B130=0,   'BS-9'!B130 =""),"",   'BS-9'!C130)</f>
        <v>Contribution for Raising KILA to be Deemed Universities-കിലയെ കല്‍പ്പിത കലാശാലയാക്കാന്‍ ധന സഹായം</v>
      </c>
      <c r="D651">
        <f>IF(OR(    'BS-9'!B130=0,   'BS-9'!B130 =""),"",   'BS-9'!D130)</f>
        <v>0</v>
      </c>
      <c r="E651">
        <f>IF(OR(    'BS-9'!B130=0,   'BS-9'!B130 =""),"",   'BS-9'!E130)</f>
        <v>0</v>
      </c>
      <c r="F651">
        <f>IF(OR(    'BS-9'!B130=0,   'BS-9'!B130 =""),"",   'BS-9'!F130)</f>
        <v>0</v>
      </c>
      <c r="G651">
        <f>IF(B651="","No Number",IF(ISNUMBER(VALUE(MID(B651,5,2))),IF(LEN(B651)=3,"Total",IF(OR(LEFT(B651,3)="340",LEFT(B651,3)="350",ISNUMBER(F651)),IF(SUM(D651:F651)=0,0,"Data"),"No Number")),"Head"))</f>
        <v>0</v>
      </c>
    </row>
    <row r="652">
      <c r="B652">
        <f>IF(OR(    'BS-9'!B131=0,   'BS-9'!B131 =""),"",   'BS-9'!B131)</f>
        <v>2511019</v>
      </c>
      <c r="C652" t="str">
        <f>IF(OR(    'BS-9'!B131=0,   'BS-9'!B131 =""),"",   'BS-9'!C131)</f>
        <v xml:space="preserve">Arts,Culture,Sports and Youth Welfare-Promotion-കല-സംസ്കാരം-സ്പോട്സ്-യുവജന ക്ഷേമം-പ്രോത്സാഹന പരിപാടികള്‍ </v>
      </c>
      <c r="D652">
        <f>IF(OR(    'BS-9'!B131=0,   'BS-9'!B131 =""),"",   'BS-9'!D131)</f>
        <v>75165</v>
      </c>
      <c r="E652">
        <f>IF(OR(    'BS-9'!B131=0,   'BS-9'!B131 =""),"",   'BS-9'!E131)</f>
        <v>75000</v>
      </c>
      <c r="F652">
        <f>IF(OR(    'BS-9'!B131=0,   'BS-9'!B131 =""),"",   'BS-9'!F131)</f>
        <v>100000</v>
      </c>
      <c r="G652" t="str">
        <f>IF(B652="","No Number",IF(ISNUMBER(VALUE(MID(B652,5,2))),IF(LEN(B652)=3,"Total",IF(OR(LEFT(B652,3)="340",LEFT(B652,3)="350",ISNUMBER(F652)),IF(SUM(D652:F652)=0,0,"Data"),"No Number")),"Head"))</f>
        <v>Data</v>
      </c>
    </row>
    <row r="653">
      <c r="B653">
        <f>IF(OR(    'BS-9'!B132=0,   'BS-9'!B132 =""),"",   'BS-9'!B132)</f>
        <v>2511020</v>
      </c>
      <c r="C653" t="str">
        <f>IF(OR(    'BS-9'!B132=0,   'BS-9'!B132 =""),"",   'BS-9'!C132)</f>
        <v>Arts,Culture,Sports and Youth Welfare-Infrastructure-കല-സംസ്കാരം-സ്പോട്സ്-യുവജനക്ഷേമം-പശ്ചാത്തല സൗകര്യങ്ങള്‍</v>
      </c>
      <c r="D653">
        <f>IF(OR(    'BS-9'!B132=0,   'BS-9'!B132 =""),"",   'BS-9'!D132)</f>
        <v>0</v>
      </c>
      <c r="E653">
        <f>IF(OR(    'BS-9'!B132=0,   'BS-9'!B132 =""),"",   'BS-9'!E132)</f>
        <v>0</v>
      </c>
      <c r="F653">
        <f>IF(OR(    'BS-9'!B132=0,   'BS-9'!B132 =""),"",   'BS-9'!F132)</f>
        <v>0</v>
      </c>
      <c r="G653">
        <f>IF(B653="","No Number",IF(ISNUMBER(VALUE(MID(B653,5,2))),IF(LEN(B653)=3,"Total",IF(OR(LEFT(B653,3)="340",LEFT(B653,3)="350",ISNUMBER(F653)),IF(SUM(D653:F653)=0,0,"Data"),"No Number")),"Head"))</f>
        <v>0</v>
      </c>
    </row>
    <row r="654">
      <c r="B654">
        <f>IF(OR(    'BS-9'!B133=0,   'BS-9'!B133 =""),"",   'BS-9'!B133)</f>
        <v>2512001</v>
      </c>
      <c r="C654" t="str">
        <f>IF(OR(    'BS-9'!B133=0,   'BS-9'!B133 =""),"",   'BS-9'!C133)</f>
        <v>PHC, CHC &amp;Other Hospitals/Dispensaries-ഹെല്‍ത്ത് സെന്ററുകള്‍/ആസ്പത്രികള്‍/ഡിസ്പന്സറികള്‍</v>
      </c>
      <c r="D654">
        <f>IF(OR(    'BS-9'!B133=0,   'BS-9'!B133 =""),"",   'BS-9'!D133)</f>
        <v>0</v>
      </c>
      <c r="E654">
        <f>IF(OR(    'BS-9'!B133=0,   'BS-9'!B133 =""),"",   'BS-9'!E133)</f>
        <v>0</v>
      </c>
      <c r="F654">
        <f>IF(OR(    'BS-9'!B133=0,   'BS-9'!B133 =""),"",   'BS-9'!F133)</f>
        <v>0</v>
      </c>
      <c r="G654">
        <f>IF(B654="","No Number",IF(ISNUMBER(VALUE(MID(B654,5,2))),IF(LEN(B654)=3,"Total",IF(OR(LEFT(B654,3)="340",LEFT(B654,3)="350",ISNUMBER(F654)),IF(SUM(D654:F654)=0,0,"Data"),"No Number")),"Head"))</f>
        <v>0</v>
      </c>
    </row>
    <row r="655">
      <c r="B655">
        <f>IF(OR(    'BS-9'!B134=0,   'BS-9'!B134 =""),"",   'BS-9'!B134)</f>
        <v>2512002</v>
      </c>
      <c r="C655" t="str">
        <f>IF(OR(    'BS-9'!B134=0,   'BS-9'!B134 =""),"",   'BS-9'!C134)</f>
        <v xml:space="preserve">Public Health Programs -പൊതു ആരോഗ്യ പരിപാടികള്‍ </v>
      </c>
      <c r="D655">
        <f>IF(OR(    'BS-9'!B134=0,   'BS-9'!B134 =""),"",   'BS-9'!D134)</f>
        <v>989108</v>
      </c>
      <c r="E655">
        <f>IF(OR(    'BS-9'!B134=0,   'BS-9'!B134 =""),"",   'BS-9'!E134)</f>
        <v>0</v>
      </c>
      <c r="F655">
        <f>IF(OR(    'BS-9'!B134=0,   'BS-9'!B134 =""),"",   'BS-9'!F134)</f>
        <v>750000</v>
      </c>
      <c r="G655" t="str">
        <f>IF(B655="","No Number",IF(ISNUMBER(VALUE(MID(B655,5,2))),IF(LEN(B655)=3,"Total",IF(OR(LEFT(B655,3)="340",LEFT(B655,3)="350",ISNUMBER(F655)),IF(SUM(D655:F655)=0,0,"Data"),"No Number")),"Head"))</f>
        <v>Data</v>
      </c>
    </row>
    <row r="656">
      <c r="B656">
        <f>IF(OR(    'BS-9'!B135=0,   'BS-9'!B135 =""),"",   'BS-9'!B135)</f>
        <v>2512003</v>
      </c>
      <c r="C656" t="str">
        <f>IF(OR(    'BS-9'!B135=0,   'BS-9'!B135 =""),"",   'BS-9'!C135)</f>
        <v xml:space="preserve">Health related Special Programs -പ്രത്യേക ആരോഗ്യ പരിപാടി </v>
      </c>
      <c r="D656">
        <f>IF(OR(    'BS-9'!B135=0,   'BS-9'!B135 =""),"",   'BS-9'!D135)</f>
        <v>1422201</v>
      </c>
      <c r="E656">
        <f>IF(OR(    'BS-9'!B135=0,   'BS-9'!B135 =""),"",   'BS-9'!E135)</f>
        <v>227799</v>
      </c>
      <c r="F656">
        <f>IF(OR(    'BS-9'!B135=0,   'BS-9'!B135 =""),"",   'BS-9'!F135)</f>
        <v>300000</v>
      </c>
      <c r="G656" t="str">
        <f>IF(B656="","No Number",IF(ISNUMBER(VALUE(MID(B656,5,2))),IF(LEN(B656)=3,"Total",IF(OR(LEFT(B656,3)="340",LEFT(B656,3)="350",ISNUMBER(F656)),IF(SUM(D656:F656)=0,0,"Data"),"No Number")),"Head"))</f>
        <v>Data</v>
      </c>
    </row>
    <row r="657">
      <c r="B657">
        <f>IF(OR(    'BS-9'!B136=0,   'BS-9'!B136 =""),"",   'BS-9'!B136)</f>
        <v>2512004</v>
      </c>
      <c r="C657" t="str">
        <f>IF(OR(    'BS-9'!B136=0,   'BS-9'!B136 =""),"",   'BS-9'!C136)</f>
        <v>Medicines-മരുന്നുകള്‍</v>
      </c>
      <c r="D657">
        <f>IF(OR(    'BS-9'!B136=0,   'BS-9'!B136 =""),"",   'BS-9'!D136)</f>
        <v>299632</v>
      </c>
      <c r="E657">
        <f>IF(OR(    'BS-9'!B136=0,   'BS-9'!B136 =""),"",   'BS-9'!E136)</f>
        <v>400000</v>
      </c>
      <c r="F657">
        <f>IF(OR(    'BS-9'!B136=0,   'BS-9'!B136 =""),"",   'BS-9'!F136)</f>
        <v>300000</v>
      </c>
      <c r="G657" t="str">
        <f>IF(B657="","No Number",IF(ISNUMBER(VALUE(MID(B657,5,2))),IF(LEN(B657)=3,"Total",IF(OR(LEFT(B657,3)="340",LEFT(B657,3)="350",ISNUMBER(F657)),IF(SUM(D657:F657)=0,0,"Data"),"No Number")),"Head"))</f>
        <v>Data</v>
      </c>
    </row>
    <row r="658">
      <c r="B658">
        <f>IF(OR(    'BS-9'!B137=0,   'BS-9'!B137 =""),"",   'BS-9'!B137)</f>
        <v>2512005</v>
      </c>
      <c r="C658" t="str">
        <f>IF(OR(    'BS-9'!B137=0,   'BS-9'!B137 =""),"",   'BS-9'!C137)</f>
        <v>Hospital Waste Management-ആസ്പത്രി മാലിന്യ പരിപാലനം</v>
      </c>
      <c r="D658">
        <f>IF(OR(    'BS-9'!B137=0,   'BS-9'!B137 =""),"",   'BS-9'!D137)</f>
        <v>0</v>
      </c>
      <c r="E658">
        <f>IF(OR(    'BS-9'!B137=0,   'BS-9'!B137 =""),"",   'BS-9'!E137)</f>
        <v>0</v>
      </c>
      <c r="F658">
        <f>IF(OR(    'BS-9'!B137=0,   'BS-9'!B137 =""),"",   'BS-9'!F137)</f>
        <v>0</v>
      </c>
      <c r="G658">
        <f>IF(B658="","No Number",IF(ISNUMBER(VALUE(MID(B658,5,2))),IF(LEN(B658)=3,"Total",IF(OR(LEFT(B658,3)="340",LEFT(B658,3)="350",ISNUMBER(F658)),IF(SUM(D658:F658)=0,0,"Data"),"No Number")),"Head"))</f>
        <v>0</v>
      </c>
    </row>
    <row r="659">
      <c r="B659">
        <f>IF(OR(    'BS-9'!B138=0,   'BS-9'!B138 =""),"",   'BS-9'!B138)</f>
        <v>2512006</v>
      </c>
      <c r="C659" t="str">
        <f>IF(OR(    'BS-9'!B138=0,   'BS-9'!B138 =""),"",   'BS-9'!C138)</f>
        <v xml:space="preserve">Health, Accident and Other Insurance -ആരോഗ്യ /അപകട ഇന്ഷുറന്സ് </v>
      </c>
      <c r="D659">
        <f>IF(OR(    'BS-9'!B138=0,   'BS-9'!B138 =""),"",   'BS-9'!D138)</f>
        <v>0</v>
      </c>
      <c r="E659">
        <f>IF(OR(    'BS-9'!B138=0,   'BS-9'!B138 =""),"",   'BS-9'!E138)</f>
        <v>0</v>
      </c>
      <c r="F659">
        <f>IF(OR(    'BS-9'!B138=0,   'BS-9'!B138 =""),"",   'BS-9'!F138)</f>
        <v>0</v>
      </c>
      <c r="G659">
        <f>IF(B659="","No Number",IF(ISNUMBER(VALUE(MID(B659,5,2))),IF(LEN(B659)=3,"Total",IF(OR(LEFT(B659,3)="340",LEFT(B659,3)="350",ISNUMBER(F659)),IF(SUM(D659:F659)=0,0,"Data"),"No Number")),"Head"))</f>
        <v>0</v>
      </c>
    </row>
    <row r="660">
      <c r="B660">
        <f>IF(OR(    'BS-9'!B139=0,   'BS-9'!B139 =""),"",   'BS-9'!B139)</f>
        <v>2512007</v>
      </c>
      <c r="C660" t="str">
        <f>IF(OR(    'BS-9'!B139=0,   'BS-9'!B139 =""),"",   'BS-9'!C139)</f>
        <v>Other Programs in Health Sector-മറ്റ് ആരോഗ്യ പദ്ധതികള്‍</v>
      </c>
      <c r="D660">
        <f>IF(OR(    'BS-9'!B139=0,   'BS-9'!B139 =""),"",   'BS-9'!D139)</f>
        <v>355742</v>
      </c>
      <c r="E660">
        <f>IF(OR(    'BS-9'!B139=0,   'BS-9'!B139 =""),"",   'BS-9'!E139)</f>
        <v>2660323</v>
      </c>
      <c r="F660">
        <f>IF(OR(    'BS-9'!B139=0,   'BS-9'!B139 =""),"",   'BS-9'!F139)</f>
        <v>2625000</v>
      </c>
      <c r="G660" t="str">
        <f>IF(B660="","No Number",IF(ISNUMBER(VALUE(MID(B660,5,2))),IF(LEN(B660)=3,"Total",IF(OR(LEFT(B660,3)="340",LEFT(B660,3)="350",ISNUMBER(F660)),IF(SUM(D660:F660)=0,0,"Data"),"No Number")),"Head"))</f>
        <v>Data</v>
      </c>
    </row>
    <row r="661">
      <c r="B661">
        <f>IF(OR(    'BS-9'!B140=0,   'BS-9'!B140 =""),"",   'BS-9'!B140)</f>
        <v>2512008</v>
      </c>
      <c r="C661" t="str">
        <f>IF(OR(    'BS-9'!B140=0,   'BS-9'!B140 =""),"",   'BS-9'!C140)</f>
        <v xml:space="preserve">Drinking Water-കുടിവെള്ളം </v>
      </c>
      <c r="D661">
        <f>IF(OR(    'BS-9'!B140=0,   'BS-9'!B140 =""),"",   'BS-9'!D140)</f>
        <v>0</v>
      </c>
      <c r="E661">
        <f>IF(OR(    'BS-9'!B140=0,   'BS-9'!B140 =""),"",   'BS-9'!E140)</f>
        <v>2119866</v>
      </c>
      <c r="F661">
        <f>IF(OR(    'BS-9'!B140=0,   'BS-9'!B140 =""),"",   'BS-9'!F140)</f>
        <v>2400000</v>
      </c>
      <c r="G661" t="str">
        <f>IF(B661="","No Number",IF(ISNUMBER(VALUE(MID(B661,5,2))),IF(LEN(B661)=3,"Total",IF(OR(LEFT(B661,3)="340",LEFT(B661,3)="350",ISNUMBER(F661)),IF(SUM(D661:F661)=0,0,"Data"),"No Number")),"Head"))</f>
        <v>Data</v>
      </c>
    </row>
    <row r="662">
      <c r="B662">
        <f>IF(OR(    'BS-9'!B141=0,   'BS-9'!B141 =""),"",   'BS-9'!B141)</f>
        <v>2512009</v>
      </c>
      <c r="C662" t="str">
        <f>IF(OR(    'BS-9'!B141=0,   'BS-9'!B141 =""),"",   'BS-9'!C141)</f>
        <v xml:space="preserve">Sanitation-ശുചിത്വം </v>
      </c>
      <c r="D662">
        <f>IF(OR(    'BS-9'!B141=0,   'BS-9'!B141 =""),"",   'BS-9'!D141)</f>
        <v>0</v>
      </c>
      <c r="E662">
        <f>IF(OR(    'BS-9'!B141=0,   'BS-9'!B141 =""),"",   'BS-9'!E141)</f>
        <v>0</v>
      </c>
      <c r="F662">
        <f>IF(OR(    'BS-9'!B141=0,   'BS-9'!B141 =""),"",   'BS-9'!F141)</f>
        <v>0</v>
      </c>
      <c r="G662">
        <f>IF(B662="","No Number",IF(ISNUMBER(VALUE(MID(B662,5,2))),IF(LEN(B662)=3,"Total",IF(OR(LEFT(B662,3)="340",LEFT(B662,3)="350",ISNUMBER(F662)),IF(SUM(D662:F662)=0,0,"Data"),"No Number")),"Head"))</f>
        <v>0</v>
      </c>
    </row>
    <row r="663">
      <c r="B663">
        <f>IF(OR(    'BS-9'!B142=0,   'BS-9'!B142 =""),"",   'BS-9'!B142)</f>
        <v>2512010</v>
      </c>
      <c r="C663" t="str">
        <f>IF(OR(    'BS-9'!B142=0,   'BS-9'!B142 =""),"",   'BS-9'!C142)</f>
        <v xml:space="preserve">Health Sub centers-ആരോഗ്യ ഉപകേന്ദ്രങ്ങള്‍ </v>
      </c>
      <c r="D663">
        <f>IF(OR(    'BS-9'!B142=0,   'BS-9'!B142 =""),"",   'BS-9'!D142)</f>
        <v>0</v>
      </c>
      <c r="E663">
        <f>IF(OR(    'BS-9'!B142=0,   'BS-9'!B142 =""),"",   'BS-9'!E142)</f>
        <v>0</v>
      </c>
      <c r="F663">
        <f>IF(OR(    'BS-9'!B142=0,   'BS-9'!B142 =""),"",   'BS-9'!F142)</f>
        <v>0</v>
      </c>
      <c r="G663">
        <f>IF(B663="","No Number",IF(ISNUMBER(VALUE(MID(B663,5,2))),IF(LEN(B663)=3,"Total",IF(OR(LEFT(B663,3)="340",LEFT(B663,3)="350",ISNUMBER(F663)),IF(SUM(D663:F663)=0,0,"Data"),"No Number")),"Head"))</f>
        <v>0</v>
      </c>
    </row>
    <row r="664">
      <c r="B664">
        <f>IF(OR(    'BS-9'!B143=0,   'BS-9'!B143 =""),"",   'BS-9'!B143)</f>
        <v>2512011</v>
      </c>
      <c r="C664" t="str">
        <f>IF(OR(    'BS-9'!B143=0,   'BS-9'!B143 =""),"",   'BS-9'!C143)</f>
        <v xml:space="preserve">Community Health Sub centers-കമ്മ്യുണിറ്റി ഹെല്‍ത്ത് സബ് സെന്റര്‍ </v>
      </c>
      <c r="D664">
        <f>IF(OR(    'BS-9'!B143=0,   'BS-9'!B143 =""),"",   'BS-9'!D143)</f>
        <v>842014</v>
      </c>
      <c r="E664">
        <f>IF(OR(    'BS-9'!B143=0,   'BS-9'!B143 =""),"",   'BS-9'!E143)</f>
        <v>1063366</v>
      </c>
      <c r="F664">
        <f>IF(OR(    'BS-9'!B143=0,   'BS-9'!B143 =""),"",   'BS-9'!F143)</f>
        <v>1100000</v>
      </c>
      <c r="G664" t="str">
        <f>IF(B664="","No Number",IF(ISNUMBER(VALUE(MID(B664,5,2))),IF(LEN(B664)=3,"Total",IF(OR(LEFT(B664,3)="340",LEFT(B664,3)="350",ISNUMBER(F664)),IF(SUM(D664:F664)=0,0,"Data"),"No Number")),"Head"))</f>
        <v>Data</v>
      </c>
    </row>
    <row r="665">
      <c r="B665">
        <f>IF(OR(    'BS-9'!B144=0,   'BS-9'!B144 =""),"",   'BS-9'!B144)</f>
        <v>2512012</v>
      </c>
      <c r="C665" t="str">
        <f>IF(OR(    'BS-9'!B144=0,   'BS-9'!B144 =""),"",   'BS-9'!C144)</f>
        <v>Taluk Hospitals Allopathy-താലൂക് ആസ്പത്രി-അലോപ്പതി</v>
      </c>
      <c r="D665">
        <f>IF(OR(    'BS-9'!B144=0,   'BS-9'!B144 =""),"",   'BS-9'!D144)</f>
        <v>0</v>
      </c>
      <c r="E665">
        <f>IF(OR(    'BS-9'!B144=0,   'BS-9'!B144 =""),"",   'BS-9'!E144)</f>
        <v>0</v>
      </c>
      <c r="F665">
        <f>IF(OR(    'BS-9'!B144=0,   'BS-9'!B144 =""),"",   'BS-9'!F144)</f>
        <v>0</v>
      </c>
      <c r="G665">
        <f>IF(B665="","No Number",IF(ISNUMBER(VALUE(MID(B665,5,2))),IF(LEN(B665)=3,"Total",IF(OR(LEFT(B665,3)="340",LEFT(B665,3)="350",ISNUMBER(F665)),IF(SUM(D665:F665)=0,0,"Data"),"No Number")),"Head"))</f>
        <v>0</v>
      </c>
    </row>
    <row r="666">
      <c r="B666">
        <f>IF(OR(    'BS-9'!B145=0,   'BS-9'!B145 =""),"",   'BS-9'!B145)</f>
        <v>2512013</v>
      </c>
      <c r="C666" t="str">
        <f>IF(OR(    'BS-9'!B145=0,   'BS-9'!B145 =""),"",   'BS-9'!C145)</f>
        <v>District Hospitals Allopathy-ജില്ല ആശുപത്രി-അലോപ്പതി</v>
      </c>
      <c r="D666">
        <f>IF(OR(    'BS-9'!B145=0,   'BS-9'!B145 =""),"",   'BS-9'!D145)</f>
        <v>0</v>
      </c>
      <c r="E666">
        <f>IF(OR(    'BS-9'!B145=0,   'BS-9'!B145 =""),"",   'BS-9'!E145)</f>
        <v>0</v>
      </c>
      <c r="F666">
        <f>IF(OR(    'BS-9'!B145=0,   'BS-9'!B145 =""),"",   'BS-9'!F145)</f>
        <v>0</v>
      </c>
      <c r="G666">
        <f>IF(B666="","No Number",IF(ISNUMBER(VALUE(MID(B666,5,2))),IF(LEN(B666)=3,"Total",IF(OR(LEFT(B666,3)="340",LEFT(B666,3)="350",ISNUMBER(F666)),IF(SUM(D666:F666)=0,0,"Data"),"No Number")),"Head"))</f>
        <v>0</v>
      </c>
    </row>
    <row r="667">
      <c r="B667">
        <f>IF(OR(    'BS-9'!B146=0,   'BS-9'!B146 =""),"",   'BS-9'!B146)</f>
        <v>2512014</v>
      </c>
      <c r="C667" t="str">
        <f>IF(OR(    'BS-9'!B146=0,   'BS-9'!B146 =""),"",   'BS-9'!C146)</f>
        <v xml:space="preserve">Ayurveda Dispensary-ആയുര്‍വേദ ഡിസ്പന്സറി </v>
      </c>
      <c r="D667">
        <f>IF(OR(    'BS-9'!B146=0,   'BS-9'!B146 =""),"",   'BS-9'!D146)</f>
        <v>600000</v>
      </c>
      <c r="E667">
        <f>IF(OR(    'BS-9'!B146=0,   'BS-9'!B146 =""),"",   'BS-9'!E146)</f>
        <v>600000</v>
      </c>
      <c r="F667">
        <f>IF(OR(    'BS-9'!B146=0,   'BS-9'!B146 =""),"",   'BS-9'!F146)</f>
        <v>650000</v>
      </c>
      <c r="G667" t="str">
        <f>IF(B667="","No Number",IF(ISNUMBER(VALUE(MID(B667,5,2))),IF(LEN(B667)=3,"Total",IF(OR(LEFT(B667,3)="340",LEFT(B667,3)="350",ISNUMBER(F667)),IF(SUM(D667:F667)=0,0,"Data"),"No Number")),"Head"))</f>
        <v>Data</v>
      </c>
    </row>
    <row r="668">
      <c r="B668">
        <f>IF(OR(    'BS-9'!B147=0,   'BS-9'!B147 =""),"",   'BS-9'!B147)</f>
        <v>2512015</v>
      </c>
      <c r="C668" t="str">
        <f>IF(OR(    'BS-9'!B147=0,   'BS-9'!B147 =""),"",   'BS-9'!C147)</f>
        <v>Ayurveda Hospital-ആയുര്‍വേദ ആസ്പത്രി</v>
      </c>
      <c r="D668">
        <f>IF(OR(    'BS-9'!B147=0,   'BS-9'!B147 =""),"",   'BS-9'!D147)</f>
        <v>0</v>
      </c>
      <c r="E668">
        <f>IF(OR(    'BS-9'!B147=0,   'BS-9'!B147 =""),"",   'BS-9'!E147)</f>
        <v>0</v>
      </c>
      <c r="F668">
        <f>IF(OR(    'BS-9'!B147=0,   'BS-9'!B147 =""),"",   'BS-9'!F147)</f>
        <v>0</v>
      </c>
      <c r="G668">
        <f>IF(B668="","No Number",IF(ISNUMBER(VALUE(MID(B668,5,2))),IF(LEN(B668)=3,"Total",IF(OR(LEFT(B668,3)="340",LEFT(B668,3)="350",ISNUMBER(F668)),IF(SUM(D668:F668)=0,0,"Data"),"No Number")),"Head"))</f>
        <v>0</v>
      </c>
    </row>
    <row r="669">
      <c r="B669">
        <f>IF(OR(    'BS-9'!B148=0,   'BS-9'!B148 =""),"",   'BS-9'!B148)</f>
        <v>2512016</v>
      </c>
      <c r="C669" t="str">
        <f>IF(OR(    'BS-9'!B148=0,   'BS-9'!B148 =""),"",   'BS-9'!C148)</f>
        <v>Taluk Hospital Ayurveda- താലൂക് ആയുര്‍വേദ ആസ്പത്രി</v>
      </c>
      <c r="D669">
        <f>IF(OR(    'BS-9'!B148=0,   'BS-9'!B148 =""),"",   'BS-9'!D148)</f>
        <v>0</v>
      </c>
      <c r="E669">
        <f>IF(OR(    'BS-9'!B148=0,   'BS-9'!B148 =""),"",   'BS-9'!E148)</f>
        <v>0</v>
      </c>
      <c r="F669">
        <f>IF(OR(    'BS-9'!B148=0,   'BS-9'!B148 =""),"",   'BS-9'!F148)</f>
        <v>0</v>
      </c>
      <c r="G669">
        <f>IF(B669="","No Number",IF(ISNUMBER(VALUE(MID(B669,5,2))),IF(LEN(B669)=3,"Total",IF(OR(LEFT(B669,3)="340",LEFT(B669,3)="350",ISNUMBER(F669)),IF(SUM(D669:F669)=0,0,"Data"),"No Number")),"Head"))</f>
        <v>0</v>
      </c>
    </row>
    <row r="670">
      <c r="B670">
        <f>IF(OR(    'BS-9'!B149=0,   'BS-9'!B149 =""),"",   'BS-9'!B149)</f>
        <v>2512017</v>
      </c>
      <c r="C670" t="str">
        <f>IF(OR(    'BS-9'!B149=0,   'BS-9'!B149 =""),"",   'BS-9'!C149)</f>
        <v xml:space="preserve">District Hospital Ayurveda-ജില്ല ആയുര്‍വേദ ആശുപത്രി </v>
      </c>
      <c r="D670">
        <f>IF(OR(    'BS-9'!B149=0,   'BS-9'!B149 =""),"",   'BS-9'!D149)</f>
        <v>0</v>
      </c>
      <c r="E670">
        <f>IF(OR(    'BS-9'!B149=0,   'BS-9'!B149 =""),"",   'BS-9'!E149)</f>
        <v>0</v>
      </c>
      <c r="F670">
        <f>IF(OR(    'BS-9'!B149=0,   'BS-9'!B149 =""),"",   'BS-9'!F149)</f>
        <v>0</v>
      </c>
      <c r="G670">
        <f>IF(B670="","No Number",IF(ISNUMBER(VALUE(MID(B670,5,2))),IF(LEN(B670)=3,"Total",IF(OR(LEFT(B670,3)="340",LEFT(B670,3)="350",ISNUMBER(F670)),IF(SUM(D670:F670)=0,0,"Data"),"No Number")),"Head"))</f>
        <v>0</v>
      </c>
    </row>
    <row r="671">
      <c r="B671">
        <f>IF(OR(    'BS-9'!B150=0,   'BS-9'!B150 =""),"",   'BS-9'!B150)</f>
        <v>2512018</v>
      </c>
      <c r="C671" t="str">
        <f>IF(OR(    'BS-9'!B150=0,   'BS-9'!B150 =""),"",   'BS-9'!C150)</f>
        <v xml:space="preserve">Homeo Dispensary-ഹോമിയോ ഡിസ്പന്സറി </v>
      </c>
      <c r="D671">
        <f>IF(OR(    'BS-9'!B150=0,   'BS-9'!B150 =""),"",   'BS-9'!D150)</f>
        <v>200000</v>
      </c>
      <c r="E671">
        <f>IF(OR(    'BS-9'!B150=0,   'BS-9'!B150 =""),"",   'BS-9'!E150)</f>
        <v>200000</v>
      </c>
      <c r="F671">
        <f>IF(OR(    'BS-9'!B150=0,   'BS-9'!B150 =""),"",   'BS-9'!F150)</f>
        <v>200000</v>
      </c>
      <c r="G671" t="str">
        <f>IF(B671="","No Number",IF(ISNUMBER(VALUE(MID(B671,5,2))),IF(LEN(B671)=3,"Total",IF(OR(LEFT(B671,3)="340",LEFT(B671,3)="350",ISNUMBER(F671)),IF(SUM(D671:F671)=0,0,"Data"),"No Number")),"Head"))</f>
        <v>Data</v>
      </c>
    </row>
    <row r="672">
      <c r="B672">
        <f>IF(OR(    'BS-9'!B151=0,   'BS-9'!B151 =""),"",   'BS-9'!B151)</f>
        <v>2512019</v>
      </c>
      <c r="C672" t="str">
        <f>IF(OR(    'BS-9'!B151=0,   'BS-9'!B151 =""),"",   'BS-9'!C151)</f>
        <v xml:space="preserve">Homeo Hospital-ഹോമിയോ ആശുപത്രി </v>
      </c>
      <c r="D672">
        <f>IF(OR(    'BS-9'!B151=0,   'BS-9'!B151 =""),"",   'BS-9'!D151)</f>
        <v>0</v>
      </c>
      <c r="E672">
        <f>IF(OR(    'BS-9'!B151=0,   'BS-9'!B151 =""),"",   'BS-9'!E151)</f>
        <v>0</v>
      </c>
      <c r="F672">
        <f>IF(OR(    'BS-9'!B151=0,   'BS-9'!B151 =""),"",   'BS-9'!F151)</f>
        <v>0</v>
      </c>
      <c r="G672">
        <f>IF(B672="","No Number",IF(ISNUMBER(VALUE(MID(B672,5,2))),IF(LEN(B672)=3,"Total",IF(OR(LEFT(B672,3)="340",LEFT(B672,3)="350",ISNUMBER(F672)),IF(SUM(D672:F672)=0,0,"Data"),"No Number")),"Head"))</f>
        <v>0</v>
      </c>
    </row>
    <row r="673">
      <c r="B673">
        <f>IF(OR(    'BS-9'!B152=0,   'BS-9'!B152 =""),"",   'BS-9'!B152)</f>
        <v>2512020</v>
      </c>
      <c r="C673" t="str">
        <f>IF(OR(    'BS-9'!B152=0,   'BS-9'!B152 =""),"",   'BS-9'!C152)</f>
        <v xml:space="preserve">Taluk Hospital Homeo താലൂക് ആശുപത്രി-ഹോമിയോ </v>
      </c>
      <c r="D673">
        <f>IF(OR(    'BS-9'!B152=0,   'BS-9'!B152 =""),"",   'BS-9'!D152)</f>
        <v>0</v>
      </c>
      <c r="E673">
        <f>IF(OR(    'BS-9'!B152=0,   'BS-9'!B152 =""),"",   'BS-9'!E152)</f>
        <v>0</v>
      </c>
      <c r="F673">
        <f>IF(OR(    'BS-9'!B152=0,   'BS-9'!B152 =""),"",   'BS-9'!F152)</f>
        <v>0</v>
      </c>
      <c r="G673">
        <f>IF(B673="","No Number",IF(ISNUMBER(VALUE(MID(B673,5,2))),IF(LEN(B673)=3,"Total",IF(OR(LEFT(B673,3)="340",LEFT(B673,3)="350",ISNUMBER(F673)),IF(SUM(D673:F673)=0,0,"Data"),"No Number")),"Head"))</f>
        <v>0</v>
      </c>
    </row>
    <row r="674">
      <c r="B674">
        <f>IF(OR(    'BS-9'!B153=0,   'BS-9'!B153 =""),"",   'BS-9'!B153)</f>
        <v>2512021</v>
      </c>
      <c r="C674" t="str">
        <f>IF(OR(    'BS-9'!B153=0,   'BS-9'!B153 =""),"",   'BS-9'!C153)</f>
        <v>District Hospital Homeo-ജില്ല ആശുപത്രി-ഹോമിയോ</v>
      </c>
      <c r="D674">
        <f>IF(OR(    'BS-9'!B153=0,   'BS-9'!B153 =""),"",   'BS-9'!D153)</f>
        <v>0</v>
      </c>
      <c r="E674">
        <f>IF(OR(    'BS-9'!B153=0,   'BS-9'!B153 =""),"",   'BS-9'!E153)</f>
        <v>0</v>
      </c>
      <c r="F674">
        <f>IF(OR(    'BS-9'!B153=0,   'BS-9'!B153 =""),"",   'BS-9'!F153)</f>
        <v>0</v>
      </c>
      <c r="G674">
        <f>IF(B674="","No Number",IF(ISNUMBER(VALUE(MID(B674,5,2))),IF(LEN(B674)=3,"Total",IF(OR(LEFT(B674,3)="340",LEFT(B674,3)="350",ISNUMBER(F674)),IF(SUM(D674:F674)=0,0,"Data"),"No Number")),"Head"))</f>
        <v>0</v>
      </c>
    </row>
    <row r="675">
      <c r="B675">
        <f>IF(OR(    'BS-9'!B154=0,   'BS-9'!B154 =""),"",   'BS-9'!B154)</f>
        <v>2512022</v>
      </c>
      <c r="C675" t="str">
        <f>IF(OR(    'BS-9'!B154=0,   'BS-9'!B154 =""),"",   'BS-9'!C154)</f>
        <v>Sidha-Medical Institution -ആരോഗ്യ സ്ഥാപനം-സിദ്ധ</v>
      </c>
      <c r="D675">
        <f>IF(OR(    'BS-9'!B154=0,   'BS-9'!B154 =""),"",   'BS-9'!D154)</f>
        <v>0</v>
      </c>
      <c r="E675">
        <f>IF(OR(    'BS-9'!B154=0,   'BS-9'!B154 =""),"",   'BS-9'!E154)</f>
        <v>0</v>
      </c>
      <c r="F675">
        <f>IF(OR(    'BS-9'!B154=0,   'BS-9'!B154 =""),"",   'BS-9'!F154)</f>
        <v>0</v>
      </c>
      <c r="G675">
        <f>IF(B675="","No Number",IF(ISNUMBER(VALUE(MID(B675,5,2))),IF(LEN(B675)=3,"Total",IF(OR(LEFT(B675,3)="340",LEFT(B675,3)="350",ISNUMBER(F675)),IF(SUM(D675:F675)=0,0,"Data"),"No Number")),"Head"))</f>
        <v>0</v>
      </c>
    </row>
    <row r="676">
      <c r="B676">
        <f>IF(OR(    'BS-9'!B155=0,   'BS-9'!B155 =""),"",   'BS-9'!B155)</f>
        <v>2512023</v>
      </c>
      <c r="C676" t="str">
        <f>IF(OR(    'BS-9'!B155=0,   'BS-9'!B155 =""),"",   'BS-9'!C155)</f>
        <v xml:space="preserve">Unani-Medical Institution-ആരോഗ്യ സ്ഥാപനം-യുനാനി </v>
      </c>
      <c r="D676">
        <f>IF(OR(    'BS-9'!B155=0,   'BS-9'!B155 =""),"",   'BS-9'!D155)</f>
        <v>300000</v>
      </c>
      <c r="E676">
        <f>IF(OR(    'BS-9'!B155=0,   'BS-9'!B155 =""),"",   'BS-9'!E155)</f>
        <v>200000</v>
      </c>
      <c r="F676">
        <f>IF(OR(    'BS-9'!B155=0,   'BS-9'!B155 =""),"",   'BS-9'!F155)</f>
        <v>250000</v>
      </c>
      <c r="G676" t="str">
        <f>IF(B676="","No Number",IF(ISNUMBER(VALUE(MID(B676,5,2))),IF(LEN(B676)=3,"Total",IF(OR(LEFT(B676,3)="340",LEFT(B676,3)="350",ISNUMBER(F676)),IF(SUM(D676:F676)=0,0,"Data"),"No Number")),"Head"))</f>
        <v>Data</v>
      </c>
    </row>
    <row r="677">
      <c r="B677">
        <f>IF(OR(    'BS-9'!B156=0,   'BS-9'!B156 =""),"",   'BS-9'!B156)</f>
        <v>2512024</v>
      </c>
      <c r="C677" t="str">
        <f>IF(OR(    'BS-9'!B156=0,   'BS-9'!B156 =""),"",   'BS-9'!C156)</f>
        <v xml:space="preserve">Epidemic Control-പകര്‍ച്ച വ്യാധി നിയന്ത്രണം </v>
      </c>
      <c r="D677">
        <f>IF(OR(    'BS-9'!B156=0,   'BS-9'!B156 =""),"",   'BS-9'!D156)</f>
        <v>10000</v>
      </c>
      <c r="E677">
        <f>IF(OR(    'BS-9'!B156=0,   'BS-9'!B156 =""),"",   'BS-9'!E156)</f>
        <v>10000</v>
      </c>
      <c r="F677">
        <f>IF(OR(    'BS-9'!B156=0,   'BS-9'!B156 =""),"",   'BS-9'!F156)</f>
        <v>10000</v>
      </c>
      <c r="G677" t="str">
        <f>IF(B677="","No Number",IF(ISNUMBER(VALUE(MID(B677,5,2))),IF(LEN(B677)=3,"Total",IF(OR(LEFT(B677,3)="340",LEFT(B677,3)="350",ISNUMBER(F677)),IF(SUM(D677:F677)=0,0,"Data"),"No Number")),"Head"))</f>
        <v>Data</v>
      </c>
    </row>
    <row r="678">
      <c r="B678">
        <f>IF(OR(    'BS-9'!B157=0,   'BS-9'!B157 =""),"",   'BS-9'!B157)</f>
        <v>2512025</v>
      </c>
      <c r="C678" t="str">
        <f>IF(OR(    'BS-9'!B157=0,   'BS-9'!B157 =""),"",   'BS-9'!C157)</f>
        <v xml:space="preserve">Drinking Water - Public-പൊതു കുടിവെള്ള വിതരണം </v>
      </c>
      <c r="D678">
        <f>IF(OR(    'BS-9'!B157=0,   'BS-9'!B157 =""),"",   'BS-9'!D157)</f>
        <v>1165656</v>
      </c>
      <c r="E678">
        <f>IF(OR(    'BS-9'!B157=0,   'BS-9'!B157 =""),"",   'BS-9'!E157)</f>
        <v>861410</v>
      </c>
      <c r="F678">
        <f>IF(OR(    'BS-9'!B157=0,   'BS-9'!B157 =""),"",   'BS-9'!F157)</f>
        <v>1000000</v>
      </c>
      <c r="G678" t="str">
        <f>IF(B678="","No Number",IF(ISNUMBER(VALUE(MID(B678,5,2))),IF(LEN(B678)=3,"Total",IF(OR(LEFT(B678,3)="340",LEFT(B678,3)="350",ISNUMBER(F678)),IF(SUM(D678:F678)=0,0,"Data"),"No Number")),"Head"))</f>
        <v>Data</v>
      </c>
    </row>
    <row r="679">
      <c r="B679">
        <f>IF(OR(    'BS-9'!B158=0,   'BS-9'!B158 =""),"",   'BS-9'!B158)</f>
        <v>2512026</v>
      </c>
      <c r="C679" t="str">
        <f>IF(OR(    'BS-9'!B158=0,   'BS-9'!B158 =""),"",   'BS-9'!C158)</f>
        <v xml:space="preserve">Sanitation &amp; Waste Management - Public-പൊതു ശുചിത്വം-മാലിന്യ പരിപാലനം </v>
      </c>
      <c r="D679">
        <f>IF(OR(    'BS-9'!B158=0,   'BS-9'!B158 =""),"",   'BS-9'!D158)</f>
        <v>586750</v>
      </c>
      <c r="E679">
        <f>IF(OR(    'BS-9'!B158=0,   'BS-9'!B158 =""),"",   'BS-9'!E158)</f>
        <v>7557497</v>
      </c>
      <c r="F679">
        <f>IF(OR(    'BS-9'!B158=0,   'BS-9'!B158 =""),"",   'BS-9'!F158)</f>
        <v>6812800</v>
      </c>
      <c r="G679" t="str">
        <f>IF(B679="","No Number",IF(ISNUMBER(VALUE(MID(B679,5,2))),IF(LEN(B679)=3,"Total",IF(OR(LEFT(B679,3)="340",LEFT(B679,3)="350",ISNUMBER(F679)),IF(SUM(D679:F679)=0,0,"Data"),"No Number")),"Head"))</f>
        <v>Data</v>
      </c>
    </row>
    <row r="680">
      <c r="B680">
        <f>IF(OR(    'BS-9'!B159=0,   'BS-9'!B159 =""),"",   'BS-9'!B159)</f>
        <v>2512027</v>
      </c>
      <c r="C680" t="str">
        <f>IF(OR(    'BS-9'!B159=0,   'BS-9'!B159 =""),"",   'BS-9'!C159)</f>
        <v xml:space="preserve">Crematorium- ശ്മശാനങ്ങള്‍ </v>
      </c>
      <c r="D680">
        <f>IF(OR(    'BS-9'!B159=0,   'BS-9'!B159 =""),"",   'BS-9'!D159)</f>
        <v>0</v>
      </c>
      <c r="E680">
        <f>IF(OR(    'BS-9'!B159=0,   'BS-9'!B159 =""),"",   'BS-9'!E159)</f>
        <v>0</v>
      </c>
      <c r="F680">
        <f>IF(OR(    'BS-9'!B159=0,   'BS-9'!B159 =""),"",   'BS-9'!F159)</f>
        <v>1000000</v>
      </c>
      <c r="G680" t="str">
        <f>IF(B680="","No Number",IF(ISNUMBER(VALUE(MID(B680,5,2))),IF(LEN(B680)=3,"Total",IF(OR(LEFT(B680,3)="340",LEFT(B680,3)="350",ISNUMBER(F680)),IF(SUM(D680:F680)=0,0,"Data"),"No Number")),"Head"))</f>
        <v>Data</v>
      </c>
    </row>
    <row r="681">
      <c r="B681">
        <f>IF(OR(    'BS-9'!B160=0,   'BS-9'!B160 =""),"",   'BS-9'!B160)</f>
        <v>2513001</v>
      </c>
      <c r="C681" t="str">
        <f>IF(OR(    'BS-9'!B160=0,   'BS-9'!B160 =""),"",   'BS-9'!C160)</f>
        <v xml:space="preserve">Housing-ഭവന നിര്‍മാണം </v>
      </c>
      <c r="D681">
        <f>IF(OR(    'BS-9'!B160=0,   'BS-9'!B160 =""),"",   'BS-9'!D160)</f>
        <v>29008168</v>
      </c>
      <c r="E681">
        <f>IF(OR(    'BS-9'!B160=0,   'BS-9'!B160 =""),"",   'BS-9'!E160)</f>
        <v>72599496</v>
      </c>
      <c r="F681">
        <f>IF(OR(    'BS-9'!B160=0,   'BS-9'!B160 =""),"",   'BS-9'!F160)</f>
        <v>48430000</v>
      </c>
      <c r="G681" t="str">
        <f>IF(B681="","No Number",IF(ISNUMBER(VALUE(MID(B681,5,2))),IF(LEN(B681)=3,"Total",IF(OR(LEFT(B681,3)="340",LEFT(B681,3)="350",ISNUMBER(F681)),IF(SUM(D681:F681)=0,0,"Data"),"No Number")),"Head"))</f>
        <v>Data</v>
      </c>
    </row>
    <row r="682">
      <c r="B682">
        <f>IF(OR(    'BS-9'!B161=0,   'BS-9'!B161 =""),"",   'BS-9'!B161)</f>
        <v>2513002</v>
      </c>
      <c r="C682" t="str">
        <f>IF(OR(    'BS-9'!B161=0,   'BS-9'!B161 =""),"",   'BS-9'!C161)</f>
        <v xml:space="preserve">Slum Development-ചേരി വികസനം </v>
      </c>
      <c r="D682">
        <f>IF(OR(    'BS-9'!B161=0,   'BS-9'!B161 =""),"",   'BS-9'!D161)</f>
        <v>0</v>
      </c>
      <c r="E682">
        <f>IF(OR(    'BS-9'!B161=0,   'BS-9'!B161 =""),"",   'BS-9'!E161)</f>
        <v>0</v>
      </c>
      <c r="F682">
        <f>IF(OR(    'BS-9'!B161=0,   'BS-9'!B161 =""),"",   'BS-9'!F161)</f>
        <v>0</v>
      </c>
      <c r="G682">
        <f>IF(B682="","No Number",IF(ISNUMBER(VALUE(MID(B682,5,2))),IF(LEN(B682)=3,"Total",IF(OR(LEFT(B682,3)="340",LEFT(B682,3)="350",ISNUMBER(F682)),IF(SUM(D682:F682)=0,0,"Data"),"No Number")),"Head"))</f>
        <v>0</v>
      </c>
    </row>
    <row r="683">
      <c r="B683">
        <f>IF(OR(    'BS-9'!B162=0,   'BS-9'!B162 =""),"",   'BS-9'!B162)</f>
        <v>2513003</v>
      </c>
      <c r="C683" t="str">
        <f>IF(OR(    'BS-9'!B162=0,   'BS-9'!B162 =""),"",   'BS-9'!C162)</f>
        <v xml:space="preserve">Housing Co-operative Institutions-ഭവന നിര്‍മാണ സഹകരണ സ്ഥാപനങ്ങള്‍ </v>
      </c>
      <c r="D683">
        <f>IF(OR(    'BS-9'!B162=0,   'BS-9'!B162 =""),"",   'BS-9'!D162)</f>
        <v>0</v>
      </c>
      <c r="E683">
        <f>IF(OR(    'BS-9'!B162=0,   'BS-9'!B162 =""),"",   'BS-9'!E162)</f>
        <v>0</v>
      </c>
      <c r="F683">
        <f>IF(OR(    'BS-9'!B162=0,   'BS-9'!B162 =""),"",   'BS-9'!F162)</f>
        <v>0</v>
      </c>
      <c r="G683">
        <f>IF(B683="","No Number",IF(ISNUMBER(VALUE(MID(B683,5,2))),IF(LEN(B683)=3,"Total",IF(OR(LEFT(B683,3)="340",LEFT(B683,3)="350",ISNUMBER(F683)),IF(SUM(D683:F683)=0,0,"Data"),"No Number")),"Head"))</f>
        <v>0</v>
      </c>
    </row>
    <row r="684">
      <c r="B684">
        <f>IF(OR(    'BS-9'!B163=0,   'BS-9'!B163 =""),"",   'BS-9'!B163)</f>
        <v>2513004</v>
      </c>
      <c r="C684" t="str">
        <f>IF(OR(    'BS-9'!B163=0,   'BS-9'!B163 =""),"",   'BS-9'!C163)</f>
        <v>Electrification-വൈദ്യുതീകരണം.</v>
      </c>
      <c r="D684">
        <f>IF(OR(    'BS-9'!B163=0,   'BS-9'!B163 =""),"",   'BS-9'!D163)</f>
        <v>0</v>
      </c>
      <c r="E684">
        <f>IF(OR(    'BS-9'!B163=0,   'BS-9'!B163 =""),"",   'BS-9'!E163)</f>
        <v>0</v>
      </c>
      <c r="F684">
        <f>IF(OR(    'BS-9'!B163=0,   'BS-9'!B163 =""),"",   'BS-9'!F163)</f>
        <v>0</v>
      </c>
      <c r="G684">
        <f>IF(B684="","No Number",IF(ISNUMBER(VALUE(MID(B684,5,2))),IF(LEN(B684)=3,"Total",IF(OR(LEFT(B684,3)="340",LEFT(B684,3)="350",ISNUMBER(F684)),IF(SUM(D684:F684)=0,0,"Data"),"No Number")),"Head"))</f>
        <v>0</v>
      </c>
    </row>
    <row r="685">
      <c r="B685">
        <f>IF(OR(    'BS-9'!B164=0,   'BS-9'!B164 =""),"",   'BS-9'!B164)</f>
        <v>2513005</v>
      </c>
      <c r="C685" t="str">
        <f>IF(OR(    'BS-9'!B164=0,   'BS-9'!B164 =""),"",   'BS-9'!C164)</f>
        <v xml:space="preserve">Programs for the Aged-വൃദ്ധക്ഷേമ പരിപാടികള്‍ </v>
      </c>
      <c r="D685">
        <f>IF(OR(    'BS-9'!B164=0,   'BS-9'!B164 =""),"",   'BS-9'!D164)</f>
        <v>303800</v>
      </c>
      <c r="E685">
        <f>IF(OR(    'BS-9'!B164=0,   'BS-9'!B164 =""),"",   'BS-9'!E164)</f>
        <v>700350</v>
      </c>
      <c r="F685">
        <f>IF(OR(    'BS-9'!B164=0,   'BS-9'!B164 =""),"",   'BS-9'!F164)</f>
        <v>1634620</v>
      </c>
      <c r="G685" t="str">
        <f>IF(B685="","No Number",IF(ISNUMBER(VALUE(MID(B685,5,2))),IF(LEN(B685)=3,"Total",IF(OR(LEFT(B685,3)="340",LEFT(B685,3)="350",ISNUMBER(F685)),IF(SUM(D685:F685)=0,0,"Data"),"No Number")),"Head"))</f>
        <v>Data</v>
      </c>
    </row>
    <row r="686">
      <c r="B686">
        <f>IF(OR(    'BS-9'!B165=0,   'BS-9'!B165 =""),"",   'BS-9'!B165)</f>
        <v>2513006</v>
      </c>
      <c r="C686" t="str">
        <f>IF(OR(    'BS-9'!B165=0,   'BS-9'!B165 =""),"",   'BS-9'!C165)</f>
        <v xml:space="preserve">Programs for Physically/ Mentally Challenged-ശാരീരിക-മാനസിക വെല്ലുവിളികള്‍ നേരിടുന്നവര്‍ക്കുള്ള പരിപാടികള്‍ </v>
      </c>
      <c r="D686">
        <f>IF(OR(    'BS-9'!B165=0,   'BS-9'!B165 =""),"",   'BS-9'!D165)</f>
        <v>2185812</v>
      </c>
      <c r="E686">
        <f>IF(OR(    'BS-9'!B165=0,   'BS-9'!B165 =""),"",   'BS-9'!E165)</f>
        <v>2455000</v>
      </c>
      <c r="F686">
        <f>IF(OR(    'BS-9'!B165=0,   'BS-9'!B165 =""),"",   'BS-9'!F165)</f>
        <v>3034670</v>
      </c>
      <c r="G686" t="str">
        <f>IF(B686="","No Number",IF(ISNUMBER(VALUE(MID(B686,5,2))),IF(LEN(B686)=3,"Total",IF(OR(LEFT(B686,3)="340",LEFT(B686,3)="350",ISNUMBER(F686)),IF(SUM(D686:F686)=0,0,"Data"),"No Number")),"Head"))</f>
        <v>Data</v>
      </c>
    </row>
    <row r="687">
      <c r="B687">
        <f>IF(OR(    'BS-9'!B166=0,   'BS-9'!B166 =""),"",   'BS-9'!B166)</f>
        <v>2513007</v>
      </c>
      <c r="C687" t="str">
        <f>IF(OR(    'BS-9'!B166=0,   'BS-9'!B166 =""),"",   'BS-9'!C166)</f>
        <v>Welfare Programs for the Destitute-അഗതി ക്ഷേമ പരിപാടികള്‍</v>
      </c>
      <c r="D687">
        <f>IF(OR(    'BS-9'!B166=0,   'BS-9'!B166 =""),"",   'BS-9'!D166)</f>
        <v>500000</v>
      </c>
      <c r="E687">
        <f>IF(OR(    'BS-9'!B166=0,   'BS-9'!B166 =""),"",   'BS-9'!E166)</f>
        <v>500000</v>
      </c>
      <c r="F687">
        <f>IF(OR(    'BS-9'!B166=0,   'BS-9'!B166 =""),"",   'BS-9'!F166)</f>
        <v>500000</v>
      </c>
      <c r="G687" t="str">
        <f>IF(B687="","No Number",IF(ISNUMBER(VALUE(MID(B687,5,2))),IF(LEN(B687)=3,"Total",IF(OR(LEFT(B687,3)="340",LEFT(B687,3)="350",ISNUMBER(F687)),IF(SUM(D687:F687)=0,0,"Data"),"No Number")),"Head"))</f>
        <v>Data</v>
      </c>
    </row>
    <row r="688">
      <c r="B688">
        <f>IF(OR(    'BS-9'!B167=0,   'BS-9'!B167 =""),"",   'BS-9'!B167)</f>
        <v>2513008</v>
      </c>
      <c r="C688" t="str">
        <f>IF(OR(    'BS-9'!B167=0,   'BS-9'!B167 =""),"",   'BS-9'!C167)</f>
        <v xml:space="preserve">Total Poverty Alleviation Programs-ദാരിദ്ര്യ ലഘൂകരണ പരിപാടികള്‍ </v>
      </c>
      <c r="D688">
        <f>IF(OR(    'BS-9'!B167=0,   'BS-9'!B167 =""),"",   'BS-9'!D167)</f>
        <v>39249819</v>
      </c>
      <c r="E688">
        <f>IF(OR(    'BS-9'!B167=0,   'BS-9'!B167 =""),"",   'BS-9'!E167)</f>
        <v>40068000</v>
      </c>
      <c r="F688">
        <f>IF(OR(    'BS-9'!B167=0,   'BS-9'!B167 =""),"",   'BS-9'!F167)</f>
        <v>60251984</v>
      </c>
      <c r="G688" t="str">
        <f>IF(B688="","No Number",IF(ISNUMBER(VALUE(MID(B688,5,2))),IF(LEN(B688)=3,"Total",IF(OR(LEFT(B688,3)="340",LEFT(B688,3)="350",ISNUMBER(F688)),IF(SUM(D688:F688)=0,0,"Data"),"No Number")),"Head"))</f>
        <v>Data</v>
      </c>
    </row>
    <row r="689">
      <c r="B689">
        <f>IF(OR(    'BS-9'!B168=0,   'BS-9'!B168 =""),"",   'BS-9'!B168)</f>
        <v>2513009</v>
      </c>
      <c r="C689" t="str">
        <f>IF(OR(    'BS-9'!B168=0,   'BS-9'!B168 =""),"",   'BS-9'!C168)</f>
        <v>Women's Welfare Programs-വനിതാ ക്ഷേമ പരിപാടി</v>
      </c>
      <c r="D689">
        <f>IF(OR(    'BS-9'!B168=0,   'BS-9'!B168 =""),"",   'BS-9'!D168)</f>
        <v>763868</v>
      </c>
      <c r="E689">
        <f>IF(OR(    'BS-9'!B168=0,   'BS-9'!B168 =""),"",   'BS-9'!E168)</f>
        <v>817000</v>
      </c>
      <c r="F689">
        <f>IF(OR(    'BS-9'!B168=0,   'BS-9'!B168 =""),"",   'BS-9'!F168)</f>
        <v>300000</v>
      </c>
      <c r="G689" t="str">
        <f>IF(B689="","No Number",IF(ISNUMBER(VALUE(MID(B689,5,2))),IF(LEN(B689)=3,"Total",IF(OR(LEFT(B689,3)="340",LEFT(B689,3)="350",ISNUMBER(F689)),IF(SUM(D689:F689)=0,0,"Data"),"No Number")),"Head"))</f>
        <v>Data</v>
      </c>
    </row>
    <row r="690">
      <c r="B690">
        <f>IF(OR(    'BS-9'!B169=0,   'BS-9'!B169 =""),"",   'BS-9'!B169)</f>
        <v>2513010</v>
      </c>
      <c r="C690" t="str">
        <f>IF(OR(    'BS-9'!B169=0,   'BS-9'!B169 =""),"",   'BS-9'!C169)</f>
        <v xml:space="preserve">Special Programs for Scheduled Castes-പട്ടിക ജാതി ക്ഷേമ ത്തിനുള്ള പ്രത്യേക  പരിപാടികള്‍ </v>
      </c>
      <c r="D690">
        <f>IF(OR(    'BS-9'!B169=0,   'BS-9'!B169 =""),"",   'BS-9'!D169)</f>
        <v>464377</v>
      </c>
      <c r="E690">
        <f>IF(OR(    'BS-9'!B169=0,   'BS-9'!B169 =""),"",   'BS-9'!E169)</f>
        <v>3355000</v>
      </c>
      <c r="F690">
        <f>IF(OR(    'BS-9'!B169=0,   'BS-9'!B169 =""),"",   'BS-9'!F169)</f>
        <v>3709000</v>
      </c>
      <c r="G690" t="str">
        <f>IF(B690="","No Number",IF(ISNUMBER(VALUE(MID(B690,5,2))),IF(LEN(B690)=3,"Total",IF(OR(LEFT(B690,3)="340",LEFT(B690,3)="350",ISNUMBER(F690)),IF(SUM(D690:F690)=0,0,"Data"),"No Number")),"Head"))</f>
        <v>Data</v>
      </c>
    </row>
    <row r="691">
      <c r="B691">
        <f>IF(OR(    'BS-9'!B170=0,   'BS-9'!B170 =""),"",   'BS-9'!B170)</f>
        <v>2513011</v>
      </c>
      <c r="C691" t="str">
        <f>IF(OR(    'BS-9'!B170=0,   'BS-9'!B170 =""),"",   'BS-9'!C170)</f>
        <v xml:space="preserve">Special Programs for Scheduled Tribes -പട്ടിക വര്‍ഗ  ക്ഷേമ ത്തിനുള്ള പ്രത്യേക  പരിപാടികള്‍ </v>
      </c>
      <c r="D691">
        <f>IF(OR(    'BS-9'!B170=0,   'BS-9'!B170 =""),"",   'BS-9'!D170)</f>
        <v>0</v>
      </c>
      <c r="E691">
        <f>IF(OR(    'BS-9'!B170=0,   'BS-9'!B170 =""),"",   'BS-9'!E170)</f>
        <v>484000</v>
      </c>
      <c r="F691">
        <f>IF(OR(    'BS-9'!B170=0,   'BS-9'!B170 =""),"",   'BS-9'!F170)</f>
        <v>698000</v>
      </c>
      <c r="G691" t="str">
        <f>IF(B691="","No Number",IF(ISNUMBER(VALUE(MID(B691,5,2))),IF(LEN(B691)=3,"Total",IF(OR(LEFT(B691,3)="340",LEFT(B691,3)="350",ISNUMBER(F691)),IF(SUM(D691:F691)=0,0,"Data"),"No Number")),"Head"))</f>
        <v>Data</v>
      </c>
    </row>
    <row r="692">
      <c r="B692">
        <f>IF(OR(    'BS-9'!B171=0,   'BS-9'!B171 =""),"",   'BS-9'!B171)</f>
        <v>2513012</v>
      </c>
      <c r="C692" t="str">
        <f>IF(OR(    'BS-9'!B171=0,   'BS-9'!B171 =""),"",   'BS-9'!C171)</f>
        <v xml:space="preserve">Other Social Security Programs-മറ്റ് സാമൂഹ്യ സുരക്ഷിതത്വ പരിപാടികള്‍  </v>
      </c>
      <c r="D692">
        <f>IF(OR(    'BS-9'!B171=0,   'BS-9'!B171 =""),"",   'BS-9'!D171)</f>
        <v>0</v>
      </c>
      <c r="E692">
        <f>IF(OR(    'BS-9'!B171=0,   'BS-9'!B171 =""),"",   'BS-9'!E171)</f>
        <v>200000</v>
      </c>
      <c r="F692">
        <f>IF(OR(    'BS-9'!B171=0,   'BS-9'!B171 =""),"",   'BS-9'!F171)</f>
        <v>200000</v>
      </c>
      <c r="G692" t="str">
        <f>IF(B692="","No Number",IF(ISNUMBER(VALUE(MID(B692,5,2))),IF(LEN(B692)=3,"Total",IF(OR(LEFT(B692,3)="340",LEFT(B692,3)="350",ISNUMBER(F692)),IF(SUM(D692:F692)=0,0,"Data"),"No Number")),"Head"))</f>
        <v>Data</v>
      </c>
    </row>
    <row r="693">
      <c r="B693">
        <f>IF(OR(    'BS-9'!B172=0,   'BS-9'!B172 =""),"",   'BS-9'!B172)</f>
        <v>2513013</v>
      </c>
      <c r="C693" t="str">
        <f>IF(OR(    'BS-9'!B172=0,   'BS-9'!B172 =""),"",   'BS-9'!C172)</f>
        <v xml:space="preserve">EMS Total Housing Program-ഇ എം എസ് .സമ്പൂര്‍ണ ഭവന  പദ്ധതി </v>
      </c>
      <c r="D693">
        <f>IF(OR(    'BS-9'!B172=0,   'BS-9'!B172 =""),"",   'BS-9'!D172)</f>
        <v>0</v>
      </c>
      <c r="E693">
        <f>IF(OR(    'BS-9'!B172=0,   'BS-9'!B172 =""),"",   'BS-9'!E172)</f>
        <v>0</v>
      </c>
      <c r="F693">
        <f>IF(OR(    'BS-9'!B172=0,   'BS-9'!B172 =""),"",   'BS-9'!F172)</f>
        <v>0</v>
      </c>
      <c r="G693">
        <f>IF(B693="","No Number",IF(ISNUMBER(VALUE(MID(B693,5,2))),IF(LEN(B693)=3,"Total",IF(OR(LEFT(B693,3)="340",LEFT(B693,3)="350",ISNUMBER(F693)),IF(SUM(D693:F693)=0,0,"Data"),"No Number")),"Head"))</f>
        <v>0</v>
      </c>
    </row>
    <row r="694">
      <c r="B694">
        <f>IF(OR(    'BS-9'!B173=0,   'BS-9'!B173 =""),"",   'BS-9'!B173)</f>
        <v>2513014</v>
      </c>
      <c r="C694" t="str">
        <f>IF(OR(    'BS-9'!B173=0,   'BS-9'!B173 =""),"",   'BS-9'!C173)</f>
        <v>Housing &amp; House Electrification - Construction/Purchase by Local Government-</v>
      </c>
      <c r="D694">
        <f>IF(OR(    'BS-9'!B173=0,   'BS-9'!B173 =""),"",   'BS-9'!D173)</f>
        <v>0</v>
      </c>
      <c r="E694">
        <f>IF(OR(    'BS-9'!B173=0,   'BS-9'!B173 =""),"",   'BS-9'!E173)</f>
        <v>0</v>
      </c>
      <c r="F694">
        <f>IF(OR(    'BS-9'!B173=0,   'BS-9'!B173 =""),"",   'BS-9'!F173)</f>
        <v>0</v>
      </c>
      <c r="G694">
        <f>IF(B694="","No Number",IF(ISNUMBER(VALUE(MID(B694,5,2))),IF(LEN(B694)=3,"Total",IF(OR(LEFT(B694,3)="340",LEFT(B694,3)="350",ISNUMBER(F694)),IF(SUM(D694:F694)=0,0,"Data"),"No Number")),"Head"))</f>
        <v>0</v>
      </c>
    </row>
    <row r="695">
      <c r="B695">
        <f>IF(OR(    'BS-9'!B174=0,   'BS-9'!B174 =""),"",   'BS-9'!B174)</f>
        <v>2513015</v>
      </c>
      <c r="C695" t="str">
        <f>IF(OR(    'BS-9'!B174=0,   'BS-9'!B174 =""),"",   'BS-9'!C174)</f>
        <v xml:space="preserve">Housing &amp; House Electrification - Loan Repayment- ഭവനം/ഭവന വൈദ്യുതീകരണം -ലോണ്‍ തിരിച്ചടവ് </v>
      </c>
      <c r="D695">
        <f>IF(OR(    'BS-9'!B174=0,   'BS-9'!B174 =""),"",   'BS-9'!D174)</f>
        <v>0</v>
      </c>
      <c r="E695">
        <f>IF(OR(    'BS-9'!B174=0,   'BS-9'!B174 =""),"",   'BS-9'!E174)</f>
        <v>0</v>
      </c>
      <c r="F695">
        <f>IF(OR(    'BS-9'!B174=0,   'BS-9'!B174 =""),"",   'BS-9'!F174)</f>
        <v>0</v>
      </c>
      <c r="G695">
        <f>IF(B695="","No Number",IF(ISNUMBER(VALUE(MID(B695,5,2))),IF(LEN(B695)=3,"Total",IF(OR(LEFT(B695,3)="340",LEFT(B695,3)="350",ISNUMBER(F695)),IF(SUM(D695:F695)=0,0,"Data"),"No Number")),"Head"))</f>
        <v>0</v>
      </c>
    </row>
    <row r="696">
      <c r="B696">
        <f>IF(OR(    'BS-9'!B175=0,   'BS-9'!B175 =""),"",   'BS-9'!B175)</f>
        <v>2514001</v>
      </c>
      <c r="C696" t="str">
        <f>IF(OR(    'BS-9'!B175=0,   'BS-9'!B175 =""),"",   'BS-9'!C175)</f>
        <v xml:space="preserve">Development Programs for Women and Children -വനിതാ ശിശു ക്ഷേമ പരിപാടികള്‍ </v>
      </c>
      <c r="D696">
        <f>IF(OR(    'BS-9'!B175=0,   'BS-9'!B175 =""),"",   'BS-9'!D175)</f>
        <v>0</v>
      </c>
      <c r="E696">
        <f>IF(OR(    'BS-9'!B175=0,   'BS-9'!B175 =""),"",   'BS-9'!E175)</f>
        <v>200000</v>
      </c>
      <c r="F696">
        <f>IF(OR(    'BS-9'!B175=0,   'BS-9'!B175 =""),"",   'BS-9'!F175)</f>
        <v>200000</v>
      </c>
      <c r="G696" t="str">
        <f>IF(B696="","No Number",IF(ISNUMBER(VALUE(MID(B696,5,2))),IF(LEN(B696)=3,"Total",IF(OR(LEFT(B696,3)="340",LEFT(B696,3)="350",ISNUMBER(F696)),IF(SUM(D696:F696)=0,0,"Data"),"No Number")),"Head"))</f>
        <v>Data</v>
      </c>
    </row>
    <row r="697">
      <c r="B697">
        <f>IF(OR(    'BS-9'!B176=0,   'BS-9'!B176 =""),"",   'BS-9'!B176)</f>
        <v>2514002</v>
      </c>
      <c r="C697" t="str">
        <f>IF(OR(    'BS-9'!B176=0,   'BS-9'!B176 =""),"",   'BS-9'!C176)</f>
        <v xml:space="preserve">Special Child Welfare Program-പ്രത്യേക ശിശുക്ഷേമ പരിപാടികള്‍ </v>
      </c>
      <c r="D697">
        <f>IF(OR(    'BS-9'!B176=0,   'BS-9'!B176 =""),"",   'BS-9'!D176)</f>
        <v>0</v>
      </c>
      <c r="E697">
        <f>IF(OR(    'BS-9'!B176=0,   'BS-9'!B176 =""),"",   'BS-9'!E176)</f>
        <v>0</v>
      </c>
      <c r="F697">
        <f>IF(OR(    'BS-9'!B176=0,   'BS-9'!B176 =""),"",   'BS-9'!F176)</f>
        <v>0</v>
      </c>
      <c r="G697">
        <f>IF(B697="","No Number",IF(ISNUMBER(VALUE(MID(B697,5,2))),IF(LEN(B697)=3,"Total",IF(OR(LEFT(B697,3)="340",LEFT(B697,3)="350",ISNUMBER(F697)),IF(SUM(D697:F697)=0,0,"Data"),"No Number")),"Head"))</f>
        <v>0</v>
      </c>
    </row>
    <row r="698">
      <c r="B698">
        <f>IF(OR(    'BS-9'!B177=0,   'BS-9'!B177 =""),"",   'BS-9'!B177)</f>
        <v>2514101</v>
      </c>
      <c r="C698" t="str">
        <f>IF(OR(    'BS-9'!B177=0,   'BS-9'!B177 =""),"",   'BS-9'!C177)</f>
        <v xml:space="preserve">Anganwadi Nutrition-അംഗന്‍വാടി  പോഷകാഹാര പരി പാടി </v>
      </c>
      <c r="D698">
        <f>IF(OR(    'BS-9'!B177=0,   'BS-9'!B177 =""),"",   'BS-9'!D177)</f>
        <v>4810923</v>
      </c>
      <c r="E698">
        <f>IF(OR(    'BS-9'!B177=0,   'BS-9'!B177 =""),"",   'BS-9'!E177)</f>
        <v>5228264</v>
      </c>
      <c r="F698">
        <f>IF(OR(    'BS-9'!B177=0,   'BS-9'!B177 =""),"",   'BS-9'!F177)</f>
        <v>5500000</v>
      </c>
      <c r="G698" t="str">
        <f>IF(B698="","No Number",IF(ISNUMBER(VALUE(MID(B698,5,2))),IF(LEN(B698)=3,"Total",IF(OR(LEFT(B698,3)="340",LEFT(B698,3)="350",ISNUMBER(F698)),IF(SUM(D698:F698)=0,0,"Data"),"No Number")),"Head"))</f>
        <v>Data</v>
      </c>
    </row>
    <row r="699">
      <c r="B699">
        <f>IF(OR(    'BS-9'!B178=0,   'BS-9'!B178 =""),"",   'BS-9'!B178)</f>
        <v>2514102</v>
      </c>
      <c r="C699" t="str">
        <f>IF(OR(    'BS-9'!B178=0,   'BS-9'!B178 =""),"",   'BS-9'!C178)</f>
        <v xml:space="preserve">Other Nutrition Distribution Programme-മറ്റ് പോഷകാഹാര പരിപാടികള്‍ </v>
      </c>
      <c r="D699">
        <f>IF(OR(    'BS-9'!B178=0,   'BS-9'!B178 =""),"",   'BS-9'!D178)</f>
        <v>0</v>
      </c>
      <c r="E699">
        <f>IF(OR(    'BS-9'!B178=0,   'BS-9'!B178 =""),"",   'BS-9'!E178)</f>
        <v>0</v>
      </c>
      <c r="F699">
        <f>IF(OR(    'BS-9'!B178=0,   'BS-9'!B178 =""),"",   'BS-9'!F178)</f>
        <v>0</v>
      </c>
      <c r="G699">
        <f>IF(B699="","No Number",IF(ISNUMBER(VALUE(MID(B699,5,2))),IF(LEN(B699)=3,"Total",IF(OR(LEFT(B699,3)="340",LEFT(B699,3)="350",ISNUMBER(F699)),IF(SUM(D699:F699)=0,0,"Data"),"No Number")),"Head"))</f>
        <v>0</v>
      </c>
    </row>
    <row r="700">
      <c r="B700">
        <f>IF(OR(    'BS-9'!B179=0,   'BS-9'!B179 =""),"",   'BS-9'!B179)</f>
        <v>2514201</v>
      </c>
      <c r="C700" t="str">
        <f>IF(OR(    'BS-9'!B179=0,   'BS-9'!B179 =""),"",   'BS-9'!C179)</f>
        <v xml:space="preserve">Anganwadi Infrastructure-അംഗന്‍വാടി പശ്ചാത്തല സൌകര്യങ്ങള്‍ </v>
      </c>
      <c r="D700">
        <f>IF(OR(    'BS-9'!B179=0,   'BS-9'!B179 =""),"",   'BS-9'!D179)</f>
        <v>190933</v>
      </c>
      <c r="E700">
        <f>IF(OR(    'BS-9'!B179=0,   'BS-9'!B179 =""),"",   'BS-9'!E179)</f>
        <v>125000</v>
      </c>
      <c r="F700">
        <f>IF(OR(    'BS-9'!B179=0,   'BS-9'!B179 =""),"",   'BS-9'!F179)</f>
        <v>200000</v>
      </c>
      <c r="G700" t="str">
        <f>IF(B700="","No Number",IF(ISNUMBER(VALUE(MID(B700,5,2))),IF(LEN(B700)=3,"Total",IF(OR(LEFT(B700,3)="340",LEFT(B700,3)="350",ISNUMBER(F700)),IF(SUM(D700:F700)=0,0,"Data"),"No Number")),"Head"))</f>
        <v>Data</v>
      </c>
    </row>
    <row r="701">
      <c r="B701">
        <f>IF(OR(    'BS-9'!B180=0,   'BS-9'!B180 =""),"",   'BS-9'!B180)</f>
        <v>2514202</v>
      </c>
      <c r="C701" t="str">
        <f>IF(OR(    'BS-9'!B180=0,   'BS-9'!B180 =""),"",   'BS-9'!C180)</f>
        <v xml:space="preserve">Anganwadi Related Services-അംഗന്‍വാടി അനുബന്ധ സൌകര്യങ്ങള്‍ </v>
      </c>
      <c r="D701">
        <f>IF(OR(    'BS-9'!B180=0,   'BS-9'!B180 =""),"",   'BS-9'!D180)</f>
        <v>1316400</v>
      </c>
      <c r="E701">
        <f>IF(OR(    'BS-9'!B180=0,   'BS-9'!B180 =""),"",   'BS-9'!E180)</f>
        <v>1215000</v>
      </c>
      <c r="F701">
        <f>IF(OR(    'BS-9'!B180=0,   'BS-9'!B180 =""),"",   'BS-9'!F180)</f>
        <v>1515000</v>
      </c>
      <c r="G701" t="str">
        <f>IF(B701="","No Number",IF(ISNUMBER(VALUE(MID(B701,5,2))),IF(LEN(B701)=3,"Total",IF(OR(LEFT(B701,3)="340",LEFT(B701,3)="350",ISNUMBER(F701)),IF(SUM(D701:F701)=0,0,"Data"),"No Number")),"Head"))</f>
        <v>Data</v>
      </c>
    </row>
    <row r="702">
      <c r="B702">
        <f>IF(OR(    'BS-9'!B181=0,   'BS-9'!B181 =""),"",   'BS-9'!B181)</f>
        <v>2515001</v>
      </c>
      <c r="C702" t="str">
        <f>IF(OR(    'BS-9'!B181=0,   'BS-9'!B181 =""),"",   'BS-9'!C181)</f>
        <v>Labour and Labour Welfare-തൊഴിലും തൊഴിലാളി ക്ഷേമവും</v>
      </c>
      <c r="D702">
        <f>IF(OR(    'BS-9'!B181=0,   'BS-9'!B181 =""),"",   'BS-9'!D181)</f>
        <v>0</v>
      </c>
      <c r="E702">
        <f>IF(OR(    'BS-9'!B181=0,   'BS-9'!B181 =""),"",   'BS-9'!E181)</f>
        <v>0</v>
      </c>
      <c r="F702">
        <f>IF(OR(    'BS-9'!B181=0,   'BS-9'!B181 =""),"",   'BS-9'!F181)</f>
        <v>0</v>
      </c>
      <c r="G702">
        <f>IF(B702="","No Number",IF(ISNUMBER(VALUE(MID(B702,5,2))),IF(LEN(B702)=3,"Total",IF(OR(LEFT(B702,3)="340",LEFT(B702,3)="350",ISNUMBER(F702)),IF(SUM(D702:F702)=0,0,"Data"),"No Number")),"Head"))</f>
        <v>0</v>
      </c>
    </row>
    <row r="703">
      <c r="B703">
        <f>IF(OR(    'BS-9'!B182=0,   'BS-9'!B182 =""),"",   'BS-9'!B182)</f>
        <v>2516001</v>
      </c>
      <c r="C703" t="str">
        <f>IF(OR(    'BS-9'!B182=0,   'BS-9'!B182 =""),"",   'BS-9'!C182)</f>
        <v xml:space="preserve">General Economic Services - Tourism-ടൂറിസം </v>
      </c>
      <c r="D703">
        <f>IF(OR(    'BS-9'!B182=0,   'BS-9'!B182 =""),"",   'BS-9'!D182)</f>
        <v>0</v>
      </c>
      <c r="E703">
        <f>IF(OR(    'BS-9'!B182=0,   'BS-9'!B182 =""),"",   'BS-9'!E182)</f>
        <v>0</v>
      </c>
      <c r="F703">
        <f>IF(OR(    'BS-9'!B182=0,   'BS-9'!B182 =""),"",   'BS-9'!F182)</f>
        <v>0</v>
      </c>
      <c r="G703">
        <f>IF(B703="","No Number",IF(ISNUMBER(VALUE(MID(B703,5,2))),IF(LEN(B703)=3,"Total",IF(OR(LEFT(B703,3)="340",LEFT(B703,3)="350",ISNUMBER(F703)),IF(SUM(D703:F703)=0,0,"Data"),"No Number")),"Head"))</f>
        <v>0</v>
      </c>
    </row>
    <row r="704">
      <c r="B704">
        <f>IF(OR(    'BS-9'!B183=0,   'BS-9'!B183 =""),"",   'BS-9'!B183)</f>
        <v>2516002</v>
      </c>
      <c r="C704" t="str">
        <f>IF(OR(    'BS-9'!B183=0,   'BS-9'!B183 =""),"",   'BS-9'!C183)</f>
        <v>General Economic Services- Public Distribution System -പൊതു വിതരണ സമ്പ്രദായം</v>
      </c>
      <c r="D704">
        <f>IF(OR(    'BS-9'!B183=0,   'BS-9'!B183 =""),"",   'BS-9'!D183)</f>
        <v>0</v>
      </c>
      <c r="E704">
        <f>IF(OR(    'BS-9'!B183=0,   'BS-9'!B183 =""),"",   'BS-9'!E183)</f>
        <v>0</v>
      </c>
      <c r="F704">
        <f>IF(OR(    'BS-9'!B183=0,   'BS-9'!B183 =""),"",   'BS-9'!F183)</f>
        <v>0</v>
      </c>
      <c r="G704">
        <f>IF(B704="","No Number",IF(ISNUMBER(VALUE(MID(B704,5,2))),IF(LEN(B704)=3,"Total",IF(OR(LEFT(B704,3)="340",LEFT(B704,3)="350",ISNUMBER(F704)),IF(SUM(D704:F704)=0,0,"Data"),"No Number")),"Head"))</f>
        <v>0</v>
      </c>
    </row>
    <row r="705">
      <c r="B705">
        <f>IF(OR(    'BS-9'!B184=0,   'BS-9'!B184 =""),"",   'BS-9'!B184)</f>
        <v>2516003</v>
      </c>
      <c r="C705" t="str">
        <f>IF(OR(    'BS-9'!B184=0,   'BS-9'!B184 =""),"",   'BS-9'!C184)</f>
        <v xml:space="preserve">General Economic Services- Public Crematoriums and Burial Grounds -പൊതു ശ്മശാനങ്ങളും,അനുബന്ധ സ്ഥാപനങ്ങളും </v>
      </c>
      <c r="D705">
        <f>IF(OR(    'BS-9'!B184=0,   'BS-9'!B184 =""),"",   'BS-9'!D184)</f>
        <v>0</v>
      </c>
      <c r="E705">
        <f>IF(OR(    'BS-9'!B184=0,   'BS-9'!B184 =""),"",   'BS-9'!E184)</f>
        <v>0</v>
      </c>
      <c r="F705">
        <f>IF(OR(    'BS-9'!B184=0,   'BS-9'!B184 =""),"",   'BS-9'!F184)</f>
        <v>0</v>
      </c>
      <c r="G705">
        <f>IF(B705="","No Number",IF(ISNUMBER(VALUE(MID(B705,5,2))),IF(LEN(B705)=3,"Total",IF(OR(LEFT(B705,3)="340",LEFT(B705,3)="350",ISNUMBER(F705)),IF(SUM(D705:F705)=0,0,"Data"),"No Number")),"Head"))</f>
        <v>0</v>
      </c>
    </row>
    <row r="706">
      <c r="B706">
        <f>IF(OR(    'BS-9'!B185=0,   'BS-9'!B185 =""),"",   'BS-9'!B185)</f>
        <v>2516004</v>
      </c>
      <c r="C706" t="str">
        <f>IF(OR(    'BS-9'!B185=0,   'BS-9'!B185 =""),"",   'BS-9'!C185)</f>
        <v xml:space="preserve">General Economic Services- Surveys and Studies-സര്‍വേകളും പഠനങ്ങളും </v>
      </c>
      <c r="D706">
        <f>IF(OR(    'BS-9'!B185=0,   'BS-9'!B185 =""),"",   'BS-9'!D185)</f>
        <v>0</v>
      </c>
      <c r="E706">
        <f>IF(OR(    'BS-9'!B185=0,   'BS-9'!B185 =""),"",   'BS-9'!E185)</f>
        <v>0</v>
      </c>
      <c r="F706">
        <f>IF(OR(    'BS-9'!B185=0,   'BS-9'!B185 =""),"",   'BS-9'!F185)</f>
        <v>0</v>
      </c>
      <c r="G706">
        <f>IF(B706="","No Number",IF(ISNUMBER(VALUE(MID(B706,5,2))),IF(LEN(B706)=3,"Total",IF(OR(LEFT(B706,3)="340",LEFT(B706,3)="350",ISNUMBER(F706)),IF(SUM(D706:F706)=0,0,"Data"),"No Number")),"Head"))</f>
        <v>0</v>
      </c>
    </row>
    <row r="707">
      <c r="B707">
        <f>IF(OR(    'BS-9'!B186=0,   'BS-9'!B186 =""),"",   'BS-9'!B186)</f>
        <v>2516005</v>
      </c>
      <c r="C707" t="str">
        <f>IF(OR(    'BS-9'!B186=0,   'BS-9'!B186 =""),"",   'BS-9'!C186)</f>
        <v xml:space="preserve">General Economic Services- Plan Formulation, Monitoring and Evaluation-പദ്ധതി രൂപീകരണം ,മോണിറ്ററിംഗ് </v>
      </c>
      <c r="D707">
        <f>IF(OR(    'BS-9'!B186=0,   'BS-9'!B186 =""),"",   'BS-9'!D186)</f>
        <v>289197</v>
      </c>
      <c r="E707">
        <f>IF(OR(    'BS-9'!B186=0,   'BS-9'!B186 =""),"",   'BS-9'!E186)</f>
        <v>410803</v>
      </c>
      <c r="F707">
        <f>IF(OR(    'BS-9'!B186=0,   'BS-9'!B186 =""),"",   'BS-9'!F186)</f>
        <v>400000</v>
      </c>
      <c r="G707" t="str">
        <f>IF(B707="","No Number",IF(ISNUMBER(VALUE(MID(B707,5,2))),IF(LEN(B707)=3,"Total",IF(OR(LEFT(B707,3)="340",LEFT(B707,3)="350",ISNUMBER(F707)),IF(SUM(D707:F707)=0,0,"Data"),"No Number")),"Head"))</f>
        <v>Data</v>
      </c>
    </row>
    <row r="708">
      <c r="B708">
        <f>IF(OR(    'BS-9'!B187=0,   'BS-9'!B187 =""),"",   'BS-9'!B187)</f>
        <v>2516006</v>
      </c>
      <c r="C708" t="str">
        <f>IF(OR(    'BS-9'!B187=0,   'BS-9'!B187 =""),"",   'BS-9'!C187)</f>
        <v xml:space="preserve">General Economic Services-  Good Governance -സല്‍ ഭരണം </v>
      </c>
      <c r="D708">
        <f>IF(OR(    'BS-9'!B187=0,   'BS-9'!B187 =""),"",   'BS-9'!D187)</f>
        <v>0</v>
      </c>
      <c r="E708">
        <f>IF(OR(    'BS-9'!B187=0,   'BS-9'!B187 =""),"",   'BS-9'!E187)</f>
        <v>0</v>
      </c>
      <c r="F708">
        <f>IF(OR(    'BS-9'!B187=0,   'BS-9'!B187 =""),"",   'BS-9'!F187)</f>
        <v>0</v>
      </c>
      <c r="G708">
        <f>IF(B708="","No Number",IF(ISNUMBER(VALUE(MID(B708,5,2))),IF(LEN(B708)=3,"Total",IF(OR(LEFT(B708,3)="340",LEFT(B708,3)="350",ISNUMBER(F708)),IF(SUM(D708:F708)=0,0,"Data"),"No Number")),"Head"))</f>
        <v>0</v>
      </c>
    </row>
    <row r="709">
      <c r="B709">
        <f>IF(OR(    'BS-9'!B188=0,   'BS-9'!B188 =""),"",   'BS-9'!B188)</f>
        <v>2516007</v>
      </c>
      <c r="C709" t="str">
        <f>IF(OR(    'BS-9'!B188=0,   'BS-9'!B188 =""),"",   'BS-9'!C188)</f>
        <v xml:space="preserve">General Economic Services-  Computerisation of LSGIs and Transferred Institutions-തദ്ദേശ ഭരണ സ്ഥാപനങ്ങളുടെയും ഘടക സ്ഥാപനങ്ങളുടെയും കമ്പ്യൂട്ടര്‍ വല്‍ക്കരണം </v>
      </c>
      <c r="D709">
        <f>IF(OR(    'BS-9'!B188=0,   'BS-9'!B188 =""),"",   'BS-9'!D188)</f>
        <v>0</v>
      </c>
      <c r="E709">
        <f>IF(OR(    'BS-9'!B188=0,   'BS-9'!B188 =""),"",   'BS-9'!E188)</f>
        <v>0</v>
      </c>
      <c r="F709">
        <f>IF(OR(    'BS-9'!B188=0,   'BS-9'!B188 =""),"",   'BS-9'!F188)</f>
        <v>0</v>
      </c>
      <c r="G709">
        <f>IF(B709="","No Number",IF(ISNUMBER(VALUE(MID(B709,5,2))),IF(LEN(B709)=3,"Total",IF(OR(LEFT(B709,3)="340",LEFT(B709,3)="350",ISNUMBER(F709)),IF(SUM(D709:F709)=0,0,"Data"),"No Number")),"Head"))</f>
        <v>0</v>
      </c>
    </row>
    <row r="710">
      <c r="B710">
        <f>IF(OR(    'BS-9'!B189=0,   'BS-9'!B189 =""),"",   'BS-9'!B189)</f>
        <v>2516008</v>
      </c>
      <c r="C710" t="str">
        <f>IF(OR(    'BS-9'!B189=0,   'BS-9'!B189 =""),"",   'BS-9'!C189)</f>
        <v xml:space="preserve">General Economic Services- Other Plan Expenditure-മറ്റ് പ്ലാന്‍ ചെലവുകള്‍ </v>
      </c>
      <c r="D710">
        <f>IF(OR(    'BS-9'!B189=0,   'BS-9'!B189 =""),"",   'BS-9'!D189)</f>
        <v>0</v>
      </c>
      <c r="E710">
        <f>IF(OR(    'BS-9'!B189=0,   'BS-9'!B189 =""),"",   'BS-9'!E189)</f>
        <v>0</v>
      </c>
      <c r="F710">
        <f>IF(OR(    'BS-9'!B189=0,   'BS-9'!B189 =""),"",   'BS-9'!F189)</f>
        <v>0</v>
      </c>
      <c r="G710">
        <f>IF(B710="","No Number",IF(ISNUMBER(VALUE(MID(B710,5,2))),IF(LEN(B710)=3,"Total",IF(OR(LEFT(B710,3)="340",LEFT(B710,3)="350",ISNUMBER(F710)),IF(SUM(D710:F710)=0,0,"Data"),"No Number")),"Head"))</f>
        <v>0</v>
      </c>
    </row>
    <row r="711">
      <c r="B711">
        <f>IF(OR(    'BS-9'!B190=0,   'BS-9'!B190 =""),"",   'BS-9'!B190)</f>
        <v>2516101</v>
      </c>
      <c r="C711" t="str">
        <f>IF(OR(    'BS-9'!B190=0,   'BS-9'!B190 =""),"",   'BS-9'!C190)</f>
        <v xml:space="preserve">Vocational Capacity Building - Vocational Training-തൊഴില്‍ നൈപുണ്യ വികസനം -തൊഴില്‍ പരിശീലനം </v>
      </c>
      <c r="D711">
        <f>IF(OR(    'BS-9'!B190=0,   'BS-9'!B190 =""),"",   'BS-9'!D190)</f>
        <v>0</v>
      </c>
      <c r="E711">
        <f>IF(OR(    'BS-9'!B190=0,   'BS-9'!B190 =""),"",   'BS-9'!E190)</f>
        <v>0</v>
      </c>
      <c r="F711">
        <f>IF(OR(    'BS-9'!B190=0,   'BS-9'!B190 =""),"",   'BS-9'!F190)</f>
        <v>0</v>
      </c>
      <c r="G711">
        <f>IF(B711="","No Number",IF(ISNUMBER(VALUE(MID(B711,5,2))),IF(LEN(B711)=3,"Total",IF(OR(LEFT(B711,3)="340",LEFT(B711,3)="350",ISNUMBER(F711)),IF(SUM(D711:F711)=0,0,"Data"),"No Number")),"Head"))</f>
        <v>0</v>
      </c>
    </row>
    <row r="712">
      <c r="B712">
        <f>IF(OR(    'BS-9'!B191=0,   'BS-9'!B191 =""),"",   'BS-9'!B191)</f>
        <v>2516102</v>
      </c>
      <c r="C712" t="str">
        <f>IF(OR(    'BS-9'!B191=0,   'BS-9'!B191 =""),"",   'BS-9'!C191)</f>
        <v xml:space="preserve">Vocational Capacity Building - Institutional Development-തൊഴില്‍ നൈപുണ്യ വികസനം -സ്ഥാപനങ്ങളുടെ വികസനം  </v>
      </c>
      <c r="D712">
        <f>IF(OR(    'BS-9'!B191=0,   'BS-9'!B191 =""),"",   'BS-9'!D191)</f>
        <v>0</v>
      </c>
      <c r="E712">
        <f>IF(OR(    'BS-9'!B191=0,   'BS-9'!B191 =""),"",   'BS-9'!E191)</f>
        <v>0</v>
      </c>
      <c r="F712">
        <f>IF(OR(    'BS-9'!B191=0,   'BS-9'!B191 =""),"",   'BS-9'!F191)</f>
        <v>0</v>
      </c>
      <c r="G712">
        <f>IF(B712="","No Number",IF(ISNUMBER(VALUE(MID(B712,5,2))),IF(LEN(B712)=3,"Total",IF(OR(LEFT(B712,3)="340",LEFT(B712,3)="350",ISNUMBER(F712)),IF(SUM(D712:F712)=0,0,"Data"),"No Number")),"Head"))</f>
        <v>0</v>
      </c>
    </row>
    <row r="713">
      <c r="B713">
        <f>IF(OR(    'BS-9'!B192=0,   'BS-9'!B192 =""),"",   'BS-9'!B192)</f>
        <v>2516201</v>
      </c>
      <c r="C713" t="str">
        <f>IF(OR(    'BS-9'!B192=0,   'BS-9'!B192 =""),"",   'BS-9'!C192)</f>
        <v xml:space="preserve">Energy Conservation-ഊര്‍ജ സംരക്ഷണം </v>
      </c>
      <c r="D713">
        <f>IF(OR(    'BS-9'!B192=0,   'BS-9'!B192 =""),"",   'BS-9'!D192)</f>
        <v>0</v>
      </c>
      <c r="E713">
        <f>IF(OR(    'BS-9'!B192=0,   'BS-9'!B192 =""),"",   'BS-9'!E192)</f>
        <v>0</v>
      </c>
      <c r="F713">
        <f>IF(OR(    'BS-9'!B192=0,   'BS-9'!B192 =""),"",   'BS-9'!F192)</f>
        <v>0</v>
      </c>
      <c r="G713">
        <f>IF(B713="","No Number",IF(ISNUMBER(VALUE(MID(B713,5,2))),IF(LEN(B713)=3,"Total",IF(OR(LEFT(B713,3)="340",LEFT(B713,3)="350",ISNUMBER(F713)),IF(SUM(D713:F713)=0,0,"Data"),"No Number")),"Head"))</f>
        <v>0</v>
      </c>
    </row>
    <row r="714">
      <c r="B714">
        <f>IF(OR(    'BS-9'!B193=0,   'BS-9'!B193 =""),"",   'BS-9'!B193)</f>
        <v>2516202</v>
      </c>
      <c r="C714" t="str">
        <f>IF(OR(    'BS-9'!B193=0,   'BS-9'!B193 =""),"",   'BS-9'!C193)</f>
        <v xml:space="preserve">Energy Conservation - Non-Conventional Energy-ഊര്‍ജ സംരക്ഷണം-പാരമ്പര്യേതര ഊര്‍ജ സ്രോതസ്സുകള്‍ </v>
      </c>
      <c r="D714">
        <f>IF(OR(    'BS-9'!B193=0,   'BS-9'!B193 =""),"",   'BS-9'!D193)</f>
        <v>0</v>
      </c>
      <c r="E714">
        <f>IF(OR(    'BS-9'!B193=0,   'BS-9'!B193 =""),"",   'BS-9'!E193)</f>
        <v>0</v>
      </c>
      <c r="F714">
        <f>IF(OR(    'BS-9'!B193=0,   'BS-9'!B193 =""),"",   'BS-9'!F193)</f>
        <v>0</v>
      </c>
      <c r="G714">
        <f>IF(B714="","No Number",IF(ISNUMBER(VALUE(MID(B714,5,2))),IF(LEN(B714)=3,"Total",IF(OR(LEFT(B714,3)="340",LEFT(B714,3)="350",ISNUMBER(F714)),IF(SUM(D714:F714)=0,0,"Data"),"No Number")),"Head"))</f>
        <v>0</v>
      </c>
    </row>
    <row r="715">
      <c r="B715">
        <f>IF(OR(    'BS-9'!B194=0,   'BS-9'!B194 =""),"",   'BS-9'!B194)</f>
        <v>2516301</v>
      </c>
      <c r="C715" t="str">
        <f>IF(OR(    'BS-9'!B194=0,   'BS-9'!B194 =""),"",   'BS-9'!C194)</f>
        <v xml:space="preserve">Electricity Line Extension-വൈദ്യുത ലൈന്‍ നീട്ടല്‍ </v>
      </c>
      <c r="D715">
        <f>IF(OR(    'BS-9'!B194=0,   'BS-9'!B194 =""),"",   'BS-9'!D194)</f>
        <v>0</v>
      </c>
      <c r="E715">
        <f>IF(OR(    'BS-9'!B194=0,   'BS-9'!B194 =""),"",   'BS-9'!E194)</f>
        <v>0</v>
      </c>
      <c r="F715">
        <f>IF(OR(    'BS-9'!B194=0,   'BS-9'!B194 =""),"",   'BS-9'!F194)</f>
        <v>0</v>
      </c>
      <c r="G715">
        <f>IF(B715="","No Number",IF(ISNUMBER(VALUE(MID(B715,5,2))),IF(LEN(B715)=3,"Total",IF(OR(LEFT(B715,3)="340",LEFT(B715,3)="350",ISNUMBER(F715)),IF(SUM(D715:F715)=0,0,"Data"),"No Number")),"Head"))</f>
        <v>0</v>
      </c>
    </row>
    <row r="716">
      <c r="B716">
        <f>IF(OR(    'BS-9'!B195=0,   'BS-9'!B195 =""),"",   'BS-9'!B195)</f>
        <v>2516302</v>
      </c>
      <c r="C716" t="str">
        <f>IF(OR(    'BS-9'!B195=0,   'BS-9'!B195 =""),"",   'BS-9'!C195)</f>
        <v xml:space="preserve">Electricity Line - Transformer - Voltage Improvement-വോള്‍ട്ടത വര്‍ധിപ്പിക്കല്‍- ട്രാന്‍സ്ഫോര്‍മര്‍ സ്ഥാപിക്കല്‍ </v>
      </c>
      <c r="D716">
        <f>IF(OR(    'BS-9'!B195=0,   'BS-9'!B195 =""),"",   'BS-9'!D195)</f>
        <v>0</v>
      </c>
      <c r="E716">
        <f>IF(OR(    'BS-9'!B195=0,   'BS-9'!B195 =""),"",   'BS-9'!E195)</f>
        <v>0</v>
      </c>
      <c r="F716">
        <f>IF(OR(    'BS-9'!B195=0,   'BS-9'!B195 =""),"",   'BS-9'!F195)</f>
        <v>0</v>
      </c>
      <c r="G716">
        <f>IF(B716="","No Number",IF(ISNUMBER(VALUE(MID(B716,5,2))),IF(LEN(B716)=3,"Total",IF(OR(LEFT(B716,3)="340",LEFT(B716,3)="350",ISNUMBER(F716)),IF(SUM(D716:F716)=0,0,"Data"),"No Number")),"Head"))</f>
        <v>0</v>
      </c>
    </row>
    <row r="717">
      <c r="B717">
        <f>IF(OR(    'BS-9'!B196=0,   'BS-9'!B196 =""),"",   'BS-9'!B196)</f>
        <v>2516401</v>
      </c>
      <c r="C717" t="str">
        <f>IF(OR(    'BS-9'!B196=0,   'BS-9'!B196 =""),"",   'BS-9'!C196)</f>
        <v xml:space="preserve">Tourism Infrastructure-ടൂറിസം പശ്ചാത്തല സൌകര്യങ്ങള്‍ </v>
      </c>
      <c r="D717">
        <f>IF(OR(    'BS-9'!B196=0,   'BS-9'!B196 =""),"",   'BS-9'!D196)</f>
        <v>0</v>
      </c>
      <c r="E717">
        <f>IF(OR(    'BS-9'!B196=0,   'BS-9'!B196 =""),"",   'BS-9'!E196)</f>
        <v>0</v>
      </c>
      <c r="F717">
        <f>IF(OR(    'BS-9'!B196=0,   'BS-9'!B196 =""),"",   'BS-9'!F196)</f>
        <v>0</v>
      </c>
      <c r="G717">
        <f>IF(B717="","No Number",IF(ISNUMBER(VALUE(MID(B717,5,2))),IF(LEN(B717)=3,"Total",IF(OR(LEFT(B717,3)="340",LEFT(B717,3)="350",ISNUMBER(F717)),IF(SUM(D717:F717)=0,0,"Data"),"No Number")),"Head"))</f>
        <v>0</v>
      </c>
    </row>
    <row r="718">
      <c r="B718">
        <f>IF(OR(    'BS-9'!B197=0,   'BS-9'!B197 =""),"",   'BS-9'!B197)</f>
        <v>2516501</v>
      </c>
      <c r="C718" t="str">
        <f>IF(OR(    'BS-9'!B197=0,   'BS-9'!B197 =""),"",   'BS-9'!C197)</f>
        <v>Local Government Service Delivery Improvement-(</v>
      </c>
      <c r="D718">
        <f>IF(OR(    'BS-9'!B197=0,   'BS-9'!B197 =""),"",   'BS-9'!D197)</f>
        <v>83270</v>
      </c>
      <c r="E718">
        <f>IF(OR(    'BS-9'!B197=0,   'BS-9'!B197 =""),"",   'BS-9'!E197)</f>
        <v>0</v>
      </c>
      <c r="F718">
        <f>IF(OR(    'BS-9'!B197=0,   'BS-9'!B197 =""),"",   'BS-9'!F197)</f>
        <v>100000</v>
      </c>
      <c r="G718" t="str">
        <f>IF(B718="","No Number",IF(ISNUMBER(VALUE(MID(B718,5,2))),IF(LEN(B718)=3,"Total",IF(OR(LEFT(B718,3)="340",LEFT(B718,3)="350",ISNUMBER(F718)),IF(SUM(D718:F718)=0,0,"Data"),"No Number")),"Head"))</f>
        <v>Data</v>
      </c>
    </row>
    <row r="719">
      <c r="B719">
        <f>IF(OR(    'BS-9'!B198=0,   'BS-9'!B198 =""),"",   'BS-9'!B198)</f>
        <v>2516502</v>
      </c>
      <c r="C719" t="str">
        <f>IF(OR(    'BS-9'!B198=0,   'BS-9'!B198 =""),"",   'BS-9'!C198)</f>
        <v xml:space="preserve">Transferred Institution Service Delivery Improvement- ഘടക സ്ഥാപനങ്ങളില്‍ നിന്നുള്ള സേവന സൌകര്യങ്ങള്‍ വര്‍ധിപ്പിക്കല്‍ </v>
      </c>
      <c r="D719">
        <f>IF(OR(    'BS-9'!B198=0,   'BS-9'!B198 =""),"",   'BS-9'!D198)</f>
        <v>381349</v>
      </c>
      <c r="E719">
        <f>IF(OR(    'BS-9'!B198=0,   'BS-9'!B198 =""),"",   'BS-9'!E198)</f>
        <v>470690</v>
      </c>
      <c r="F719">
        <f>IF(OR(    'BS-9'!B198=0,   'BS-9'!B198 =""),"",   'BS-9'!F198)</f>
        <v>500000</v>
      </c>
      <c r="G719" t="str">
        <f>IF(B719="","No Number",IF(ISNUMBER(VALUE(MID(B719,5,2))),IF(LEN(B719)=3,"Total",IF(OR(LEFT(B719,3)="340",LEFT(B719,3)="350",ISNUMBER(F719)),IF(SUM(D719:F719)=0,0,"Data"),"No Number")),"Head"))</f>
        <v>Data</v>
      </c>
    </row>
    <row r="720">
      <c r="B720" t="str">
        <f>IF(OR(    'BS-9'!B199=0,   'BS-9'!B199 =""),"",   'BS-9'!B199)</f>
        <v/>
      </c>
      <c r="C720" t="str">
        <f>IF(OR(    'BS-9'!B199=0,   'BS-9'!B199 =""),"",   'BS-9'!C199)</f>
        <v/>
      </c>
      <c r="D720" t="str">
        <f>IF(OR(    'BS-9'!B199=0,   'BS-9'!B199 =""),"",   'BS-9'!D199)</f>
        <v/>
      </c>
      <c r="E720" t="str">
        <f>IF(OR(    'BS-9'!B199=0,   'BS-9'!B199 =""),"",   'BS-9'!E199)</f>
        <v/>
      </c>
      <c r="F720" t="str">
        <f>IF(OR(    'BS-9'!B199=0,   'BS-9'!B199 =""),"",   'BS-9'!F199)</f>
        <v/>
      </c>
      <c r="G720" t="str">
        <f>IF(B720="","No Number",IF(ISNUMBER(VALUE(MID(B720,5,2))),IF(LEN(B720)=3,"Total",IF(OR(LEFT(B720,3)="340",LEFT(B720,3)="350",ISNUMBER(F720)),IF(SUM(D720:F720)=0,0,"Data"),"No Number")),"Head"))</f>
        <v>No Number</v>
      </c>
    </row>
    <row r="721">
      <c r="B721" t="str">
        <f>IF(OR(    'BS-9'!B200=0,   'BS-9'!B200 =""),"",   'BS-9'!B200)</f>
        <v/>
      </c>
      <c r="C721" t="str">
        <f>IF(OR(    'BS-9'!B200=0,   'BS-9'!B200 =""),"",   'BS-9'!C200)</f>
        <v/>
      </c>
      <c r="D721" t="str">
        <f>IF(OR(    'BS-9'!B200=0,   'BS-9'!B200 =""),"",   'BS-9'!D200)</f>
        <v/>
      </c>
      <c r="E721" t="str">
        <f>IF(OR(    'BS-9'!B200=0,   'BS-9'!B200 =""),"",   'BS-9'!E200)</f>
        <v/>
      </c>
      <c r="F721" t="str">
        <f>IF(OR(    'BS-9'!B200=0,   'BS-9'!B200 =""),"",   'BS-9'!F200)</f>
        <v/>
      </c>
      <c r="G721" t="str">
        <f>IF(B721="","No Number",IF(ISNUMBER(VALUE(MID(B721,5,2))),IF(LEN(B721)=3,"Total",IF(OR(LEFT(B721,3)="340",LEFT(B721,3)="350",ISNUMBER(F721)),IF(SUM(D721:F721)=0,0,"Data"),"No Number")),"Head"))</f>
        <v>No Number</v>
      </c>
    </row>
    <row r="722">
      <c r="B722" t="str">
        <f>IF(OR(    'BS-9'!B201=0,   'BS-9'!B201 =""),"",   'BS-9'!B201)</f>
        <v/>
      </c>
      <c r="C722" t="str">
        <f>IF(OR(    'BS-9'!B201=0,   'BS-9'!B201 =""),"",   'BS-9'!C201)</f>
        <v/>
      </c>
      <c r="D722" t="str">
        <f>IF(OR(    'BS-9'!B201=0,   'BS-9'!B201 =""),"",   'BS-9'!D201)</f>
        <v/>
      </c>
      <c r="E722" t="str">
        <f>IF(OR(    'BS-9'!B201=0,   'BS-9'!B201 =""),"",   'BS-9'!E201)</f>
        <v/>
      </c>
      <c r="F722" t="str">
        <f>IF(OR(    'BS-9'!B201=0,   'BS-9'!B201 =""),"",   'BS-9'!F201)</f>
        <v/>
      </c>
      <c r="G722" t="str">
        <f>IF(B722="","No Number",IF(ISNUMBER(VALUE(MID(B722,5,2))),IF(LEN(B722)=3,"Total",IF(OR(LEFT(B722,3)="340",LEFT(B722,3)="350",ISNUMBER(F722)),IF(SUM(D722:F722)=0,0,"Data"),"No Number")),"Head"))</f>
        <v>No Number</v>
      </c>
    </row>
    <row r="723">
      <c r="B723" t="str">
        <f>IF(OR(    'BS-9'!B202=0,   'BS-9'!B202 =""),"",   'BS-9'!B202)</f>
        <v/>
      </c>
      <c r="C723" t="str">
        <f>IF(OR(    'BS-9'!B202=0,   'BS-9'!B202 =""),"",   'BS-9'!C202)</f>
        <v/>
      </c>
      <c r="D723" t="str">
        <f>IF(OR(    'BS-9'!B202=0,   'BS-9'!B202 =""),"",   'BS-9'!D202)</f>
        <v/>
      </c>
      <c r="E723" t="str">
        <f>IF(OR(    'BS-9'!B202=0,   'BS-9'!B202 =""),"",   'BS-9'!E202)</f>
        <v/>
      </c>
      <c r="F723" t="str">
        <f>IF(OR(    'BS-9'!B202=0,   'BS-9'!B202 =""),"",   'BS-9'!F202)</f>
        <v/>
      </c>
      <c r="G723" t="str">
        <f>IF(B723="","No Number",IF(ISNUMBER(VALUE(MID(B723,5,2))),IF(LEN(B723)=3,"Total",IF(OR(LEFT(B723,3)="340",LEFT(B723,3)="350",ISNUMBER(F723)),IF(SUM(D723:F723)=0,0,"Data"),"No Number")),"Head"))</f>
        <v>No Number</v>
      </c>
    </row>
    <row r="724">
      <c r="B724" t="str">
        <f>IF(OR(    'BS-9'!B203=0,   'BS-9'!B203 =""),"",   'BS-9'!B203)</f>
        <v/>
      </c>
      <c r="C724" t="str">
        <f>IF(OR(    'BS-9'!B203=0,   'BS-9'!B203 =""),"",   'BS-9'!C203)</f>
        <v/>
      </c>
      <c r="D724" t="str">
        <f>IF(OR(    'BS-9'!B203=0,   'BS-9'!B203 =""),"",   'BS-9'!D203)</f>
        <v/>
      </c>
      <c r="E724" t="str">
        <f>IF(OR(    'BS-9'!B203=0,   'BS-9'!B203 =""),"",   'BS-9'!E203)</f>
        <v/>
      </c>
      <c r="F724" t="str">
        <f>IF(OR(    'BS-9'!B203=0,   'BS-9'!B203 =""),"",   'BS-9'!F203)</f>
        <v/>
      </c>
      <c r="G724" t="str">
        <f>IF(B724="","No Number",IF(ISNUMBER(VALUE(MID(B724,5,2))),IF(LEN(B724)=3,"Total",IF(OR(LEFT(B724,3)="340",LEFT(B724,3)="350",ISNUMBER(F724)),IF(SUM(D724:F724)=0,0,"Data"),"No Number")),"Head"))</f>
        <v>No Number</v>
      </c>
    </row>
    <row r="725">
      <c r="B725" t="str">
        <f>IF(OR(    'BS-9'!B204=0,   'BS-9'!B204 =""),"",   'BS-9'!B204)</f>
        <v/>
      </c>
      <c r="C725" t="str">
        <f>IF(OR(    'BS-9'!B204=0,   'BS-9'!B204 =""),"",   'BS-9'!C204)</f>
        <v/>
      </c>
      <c r="D725" t="str">
        <f>IF(OR(    'BS-9'!B204=0,   'BS-9'!B204 =""),"",   'BS-9'!D204)</f>
        <v/>
      </c>
      <c r="E725" t="str">
        <f>IF(OR(    'BS-9'!B204=0,   'BS-9'!B204 =""),"",   'BS-9'!E204)</f>
        <v/>
      </c>
      <c r="F725" t="str">
        <f>IF(OR(    'BS-9'!B204=0,   'BS-9'!B204 =""),"",   'BS-9'!F204)</f>
        <v/>
      </c>
      <c r="G725" t="str">
        <f>IF(B725="","No Number",IF(ISNUMBER(VALUE(MID(B725,5,2))),IF(LEN(B725)=3,"Total",IF(OR(LEFT(B725,3)="340",LEFT(B725,3)="350",ISNUMBER(F725)),IF(SUM(D725:F725)=0,0,"Data"),"No Number")),"Head"))</f>
        <v>No Number</v>
      </c>
    </row>
    <row r="726">
      <c r="B726" t="str">
        <f>IF(OR(    'BS-9'!B205=0,   'BS-9'!B205 =""),"",   'BS-9'!B205)</f>
        <v/>
      </c>
      <c r="C726" t="str">
        <f>IF(OR(    'BS-9'!B205=0,   'BS-9'!B205 =""),"",   'BS-9'!C205)</f>
        <v/>
      </c>
      <c r="D726" t="str">
        <f>IF(OR(    'BS-9'!B205=0,   'BS-9'!B205 =""),"",   'BS-9'!D205)</f>
        <v/>
      </c>
      <c r="E726" t="str">
        <f>IF(OR(    'BS-9'!B205=0,   'BS-9'!B205 =""),"",   'BS-9'!E205)</f>
        <v/>
      </c>
      <c r="F726" t="str">
        <f>IF(OR(    'BS-9'!B205=0,   'BS-9'!B205 =""),"",   'BS-9'!F205)</f>
        <v/>
      </c>
      <c r="G726" t="str">
        <f>IF(B726="","No Number",IF(ISNUMBER(VALUE(MID(B726,5,2))),IF(LEN(B726)=3,"Total",IF(OR(LEFT(B726,3)="340",LEFT(B726,3)="350",ISNUMBER(F726)),IF(SUM(D726:F726)=0,0,"Data"),"No Number")),"Head"))</f>
        <v>No Number</v>
      </c>
    </row>
    <row r="727">
      <c r="B727" t="str">
        <f>IF(OR(    'BS-9'!B206=0,   'BS-9'!B206 =""),"",   'BS-9'!B206)</f>
        <v/>
      </c>
      <c r="C727" t="str">
        <f>IF(OR(    'BS-9'!B206=0,   'BS-9'!B206 =""),"",   'BS-9'!C206)</f>
        <v/>
      </c>
      <c r="D727" t="str">
        <f>IF(OR(    'BS-9'!B206=0,   'BS-9'!B206 =""),"",   'BS-9'!D206)</f>
        <v/>
      </c>
      <c r="E727" t="str">
        <f>IF(OR(    'BS-9'!B206=0,   'BS-9'!B206 =""),"",   'BS-9'!E206)</f>
        <v/>
      </c>
      <c r="F727" t="str">
        <f>IF(OR(    'BS-9'!B206=0,   'BS-9'!B206 =""),"",   'BS-9'!F206)</f>
        <v/>
      </c>
      <c r="G727" t="str">
        <f>IF(B727="","No Number",IF(ISNUMBER(VALUE(MID(B727,5,2))),IF(LEN(B727)=3,"Total",IF(OR(LEFT(B727,3)="340",LEFT(B727,3)="350",ISNUMBER(F727)),IF(SUM(D727:F727)=0,0,"Data"),"No Number")),"Head"))</f>
        <v>No Number</v>
      </c>
    </row>
    <row r="728">
      <c r="B728" t="str">
        <f>IF(OR(    'BS-9'!B207=0,   'BS-9'!B207 =""),"",   'BS-9'!B207)</f>
        <v/>
      </c>
      <c r="C728" t="str">
        <f>IF(OR(    'BS-9'!B207=0,   'BS-9'!B207 =""),"",   'BS-9'!C207)</f>
        <v/>
      </c>
      <c r="D728" t="str">
        <f>IF(OR(    'BS-9'!B207=0,   'BS-9'!B207 =""),"",   'BS-9'!D207)</f>
        <v/>
      </c>
      <c r="E728" t="str">
        <f>IF(OR(    'BS-9'!B207=0,   'BS-9'!B207 =""),"",   'BS-9'!E207)</f>
        <v/>
      </c>
      <c r="F728" t="str">
        <f>IF(OR(    'BS-9'!B207=0,   'BS-9'!B207 =""),"",   'BS-9'!F207)</f>
        <v/>
      </c>
      <c r="G728" t="str">
        <f>IF(B728="","No Number",IF(ISNUMBER(VALUE(MID(B728,5,2))),IF(LEN(B728)=3,"Total",IF(OR(LEFT(B728,3)="340",LEFT(B728,3)="350",ISNUMBER(F728)),IF(SUM(D728:F728)=0,0,"Data"),"No Number")),"Head"))</f>
        <v>No Number</v>
      </c>
    </row>
    <row r="729">
      <c r="B729" t="str">
        <f>IF(OR(    'BS-9'!B208=0,   'BS-9'!B208 =""),"",   'BS-9'!B208)</f>
        <v/>
      </c>
      <c r="C729" t="str">
        <f>IF(OR(    'BS-9'!B208=0,   'BS-9'!B208 =""),"",   'BS-9'!C208)</f>
        <v/>
      </c>
      <c r="D729" t="str">
        <f>IF(OR(    'BS-9'!B208=0,   'BS-9'!B208 =""),"",   'BS-9'!D208)</f>
        <v/>
      </c>
      <c r="E729" t="str">
        <f>IF(OR(    'BS-9'!B208=0,   'BS-9'!B208 =""),"",   'BS-9'!E208)</f>
        <v/>
      </c>
      <c r="F729" t="str">
        <f>IF(OR(    'BS-9'!B208=0,   'BS-9'!B208 =""),"",   'BS-9'!F208)</f>
        <v/>
      </c>
      <c r="G729" t="str">
        <f>IF(B729="","No Number",IF(ISNUMBER(VALUE(MID(B729,5,2))),IF(LEN(B729)=3,"Total",IF(OR(LEFT(B729,3)="340",LEFT(B729,3)="350",ISNUMBER(F729)),IF(SUM(D729:F729)=0,0,"Data"),"No Number")),"Head"))</f>
        <v>No Number</v>
      </c>
    </row>
    <row r="730">
      <c r="B730" t="str">
        <f>IF(OR(    'BS-9'!B209=0,   'BS-9'!B209 =""),"",   'BS-9'!B209)</f>
        <v/>
      </c>
      <c r="C730" t="str">
        <f>IF(OR(    'BS-9'!B209=0,   'BS-9'!B209 =""),"",   'BS-9'!C209)</f>
        <v/>
      </c>
      <c r="D730" t="str">
        <f>IF(OR(    'BS-9'!B209=0,   'BS-9'!B209 =""),"",   'BS-9'!D209)</f>
        <v/>
      </c>
      <c r="E730" t="str">
        <f>IF(OR(    'BS-9'!B209=0,   'BS-9'!B209 =""),"",   'BS-9'!E209)</f>
        <v/>
      </c>
      <c r="F730" t="str">
        <f>IF(OR(    'BS-9'!B209=0,   'BS-9'!B209 =""),"",   'BS-9'!F209)</f>
        <v/>
      </c>
      <c r="G730" t="str">
        <f>IF(B730="","No Number",IF(ISNUMBER(VALUE(MID(B730,5,2))),IF(LEN(B730)=3,"Total",IF(OR(LEFT(B730,3)="340",LEFT(B730,3)="350",ISNUMBER(F730)),IF(SUM(D730:F730)=0,0,"Data"),"No Number")),"Head"))</f>
        <v>No Number</v>
      </c>
    </row>
    <row r="731">
      <c r="B731">
        <f>IF(OR(    'BS-9'!B210=0,   'BS-9'!B210 =""),"",   'BS-9'!B210)</f>
        <v>251</v>
      </c>
      <c r="C731" t="str">
        <f>IF(OR(    'BS-9'!B210=0,   'BS-9'!B210 =""),"",   'BS-9'!C210)</f>
        <v>Total-Decentralised Plan Programme - Service Sector</v>
      </c>
      <c r="D731">
        <f>SUBTOTAL(9,D633:D730)</f>
        <v>86994184</v>
      </c>
      <c r="E731">
        <f>SUBTOTAL(9,E633:E730)</f>
        <v>145403864</v>
      </c>
      <c r="F731">
        <f>SUBTOTAL(9,F633:F730)</f>
        <v>145321074</v>
      </c>
      <c r="G731" t="str">
        <f>IF(B731="","No Number",IF(ISNUMBER(VALUE(MID(B731,5,2))),IF(LEN(B731)=3,"Total",IF(OR(LEFT(B731,3)="340",LEFT(B731,3)="350",ISNUMBER(F731)),IF(SUM(D731:F731)=0,0,"Data"),"No Number")),"Head"))</f>
        <v>Head</v>
      </c>
    </row>
    <row r="732" xml:space="preserve">
      <c r="B732" t="str">
        <v>BS-9 PARTICULARS</v>
      </c>
      <c r="D732" t="str">
        <f>D32</f>
        <v>Actuals for the year 2023-2024(യഥാര്‍ത്ഥ കണക്ക് 2023-2024)</v>
      </c>
      <c r="E732" t="str">
        <f>E32</f>
        <v>Budget  for the  year (including all revisions) 2024-2025  (പരിഷ്കരിച്ച ബജറ്റ്  2024-2025)</v>
      </c>
      <c r="F732" t="str" xml:space="preserve">
        <f>F32</f>
        <v xml:space="preserve">Budget for the Year2025-2026
 (ബജറ്റ്-2025-2026)</v>
      </c>
      <c r="G732" t="str">
        <f>IF(B732="","No Number",IF(ISNUMBER(VALUE(MID(B732,5,2))),IF(LEN(B732)=3,"Total",IF(OR(LEFT(B732,3)="340",LEFT(B732,3)="350",ISNUMBER(F732)),IF(SUM(D732:F732)=0,0,"Data"),"No Number")),"Head"))</f>
        <v>Head</v>
      </c>
    </row>
    <row r="733">
      <c r="B733" t="str">
        <f>'BS-9'!B211</f>
        <v>252 - Decentralised Plan Programme - Infrastructure Sector</v>
      </c>
      <c r="G733" t="str">
        <f>IF(B733="","No Number",IF(ISNUMBER(VALUE(MID(B733,5,2))),IF(LEN(B733)=3,"Total",IF(OR(LEFT(B733,3)="340",LEFT(B733,3)="350",ISNUMBER(F733)),IF(SUM(D733:F733)=0,0,"Data"),"No Number")),"Head"))</f>
        <v>Head</v>
      </c>
    </row>
    <row r="734">
      <c r="B734">
        <f>IF(OR(    'BS-9'!B212=0,   'BS-9'!B212 =""),"",   'BS-9'!B212)</f>
        <v>2521001</v>
      </c>
      <c r="C734" t="str">
        <f>IF(OR(    'BS-9'!B212=0,   'BS-9'!B212 =""),"",   'BS-9'!C212)</f>
        <v xml:space="preserve">Energy - Electrification of Street Lights-തെരുവ് വിളക്കുകളുടെ വൈദ്യുതീകരണം </v>
      </c>
      <c r="D734">
        <f>IF(OR(    'BS-9'!B212=0,   'BS-9'!B212 =""),"",   'BS-9'!D212)</f>
        <v>208000</v>
      </c>
      <c r="E734">
        <f>IF(OR(    'BS-9'!B212=0,   'BS-9'!B212 =""),"",   'BS-9'!E212)</f>
        <v>1000000</v>
      </c>
      <c r="F734">
        <f>IF(OR(    'BS-9'!B212=0,   'BS-9'!B212 =""),"",   'BS-9'!F212)</f>
        <v>1000000</v>
      </c>
      <c r="G734" t="str">
        <f>IF(B734="","No Number",IF(ISNUMBER(VALUE(MID(B734,5,2))),IF(LEN(B734)=3,"Total",IF(OR(LEFT(B734,3)="340",LEFT(B734,3)="350",ISNUMBER(F734)),IF(SUM(D734:F734)=0,0,"Data"),"No Number")),"Head"))</f>
        <v>Data</v>
      </c>
    </row>
    <row r="735">
      <c r="B735">
        <f>IF(OR(    'BS-9'!B213=0,   'BS-9'!B213 =""),"",   'BS-9'!B213)</f>
        <v>2521002</v>
      </c>
      <c r="C735" t="str">
        <f>IF(OR(    'BS-9'!B213=0,   'BS-9'!B213 =""),"",   'BS-9'!C213)</f>
        <v xml:space="preserve">Energy - Other Electrification Programs-മറ്റ് വൈദ്യുതീകരണ പ്രവര്‍ത്തനങ്ങള്‍ </v>
      </c>
      <c r="D735">
        <f>IF(OR(    'BS-9'!B213=0,   'BS-9'!B213 =""),"",   'BS-9'!D213)</f>
        <v>0</v>
      </c>
      <c r="E735">
        <f>IF(OR(    'BS-9'!B213=0,   'BS-9'!B213 =""),"",   'BS-9'!E213)</f>
        <v>0</v>
      </c>
      <c r="F735">
        <f>IF(OR(    'BS-9'!B213=0,   'BS-9'!B213 =""),"",   'BS-9'!F213)</f>
        <v>0</v>
      </c>
      <c r="G735">
        <f>IF(B735="","No Number",IF(ISNUMBER(VALUE(MID(B735,5,2))),IF(LEN(B735)=3,"Total",IF(OR(LEFT(B735,3)="340",LEFT(B735,3)="350",ISNUMBER(F735)),IF(SUM(D735:F735)=0,0,"Data"),"No Number")),"Head"))</f>
        <v>0</v>
      </c>
    </row>
    <row r="736">
      <c r="B736">
        <f>IF(OR(    'BS-9'!B214=0,   'BS-9'!B214 =""),"",   'BS-9'!B214)</f>
        <v>2521003</v>
      </c>
      <c r="C736" t="str">
        <f>IF(OR(    'BS-9'!B214=0,   'BS-9'!B214 =""),"",   'BS-9'!C214)</f>
        <v xml:space="preserve">Non-conventional Energy-പാരമ്പര്യേതര ഊര്‍ജ സ്രോതസ്സുകള്‍ </v>
      </c>
      <c r="D736">
        <f>IF(OR(    'BS-9'!B214=0,   'BS-9'!B214 =""),"",   'BS-9'!D214)</f>
        <v>0</v>
      </c>
      <c r="E736">
        <f>IF(OR(    'BS-9'!B214=0,   'BS-9'!B214 =""),"",   'BS-9'!E214)</f>
        <v>0</v>
      </c>
      <c r="F736">
        <f>IF(OR(    'BS-9'!B214=0,   'BS-9'!B214 =""),"",   'BS-9'!F214)</f>
        <v>0</v>
      </c>
      <c r="G736">
        <f>IF(B736="","No Number",IF(ISNUMBER(VALUE(MID(B736,5,2))),IF(LEN(B736)=3,"Total",IF(OR(LEFT(B736,3)="340",LEFT(B736,3)="350",ISNUMBER(F736)),IF(SUM(D736:F736)=0,0,"Data"),"No Number")),"Head"))</f>
        <v>0</v>
      </c>
    </row>
    <row r="737">
      <c r="B737">
        <f>IF(OR(    'BS-9'!B215=0,   'BS-9'!B215 =""),"",   'BS-9'!B215)</f>
        <v>2521004</v>
      </c>
      <c r="C737" t="str">
        <f>IF(OR(    'BS-9'!B215=0,   'BS-9'!B215 =""),"",   'BS-9'!C215)</f>
        <v xml:space="preserve">Conservation of Energy-ഊര്‍ജ സംരക്ഷണം </v>
      </c>
      <c r="D737">
        <f>IF(OR(    'BS-9'!B215=0,   'BS-9'!B215 =""),"",   'BS-9'!D215)</f>
        <v>0</v>
      </c>
      <c r="E737">
        <f>IF(OR(    'BS-9'!B215=0,   'BS-9'!B215 =""),"",   'BS-9'!E215)</f>
        <v>0</v>
      </c>
      <c r="F737">
        <f>IF(OR(    'BS-9'!B215=0,   'BS-9'!B215 =""),"",   'BS-9'!F215)</f>
        <v>0</v>
      </c>
      <c r="G737">
        <f>IF(B737="","No Number",IF(ISNUMBER(VALUE(MID(B737,5,2))),IF(LEN(B737)=3,"Total",IF(OR(LEFT(B737,3)="340",LEFT(B737,3)="350",ISNUMBER(F737)),IF(SUM(D737:F737)=0,0,"Data"),"No Number")),"Head"))</f>
        <v>0</v>
      </c>
    </row>
    <row r="738">
      <c r="B738">
        <f>IF(OR(    'BS-9'!B216=0,   'BS-9'!B216 =""),"",   'BS-9'!B216)</f>
        <v>2521005</v>
      </c>
      <c r="C738" t="str">
        <f>IF(OR(    'BS-9'!B216=0,   'BS-9'!B216 =""),"",   'BS-9'!C216)</f>
        <v xml:space="preserve">Energy Audit-എനര്‍ജി ഓഡിറ്റ് </v>
      </c>
      <c r="D738">
        <f>IF(OR(    'BS-9'!B216=0,   'BS-9'!B216 =""),"",   'BS-9'!D216)</f>
        <v>0</v>
      </c>
      <c r="E738">
        <f>IF(OR(    'BS-9'!B216=0,   'BS-9'!B216 =""),"",   'BS-9'!E216)</f>
        <v>0</v>
      </c>
      <c r="F738">
        <f>IF(OR(    'BS-9'!B216=0,   'BS-9'!B216 =""),"",   'BS-9'!F216)</f>
        <v>0</v>
      </c>
      <c r="G738">
        <f>IF(B738="","No Number",IF(ISNUMBER(VALUE(MID(B738,5,2))),IF(LEN(B738)=3,"Total",IF(OR(LEFT(B738,3)="340",LEFT(B738,3)="350",ISNUMBER(F738)),IF(SUM(D738:F738)=0,0,"Data"),"No Number")),"Head"))</f>
        <v>0</v>
      </c>
    </row>
    <row r="739">
      <c r="B739">
        <f>IF(OR(    'BS-9'!B217=0,   'BS-9'!B217 =""),"",   'BS-9'!B217)</f>
        <v>2521006</v>
      </c>
      <c r="C739" t="str">
        <f>IF(OR(    'BS-9'!B217=0,   'BS-9'!B217 =""),"",   'BS-9'!C217)</f>
        <v xml:space="preserve">Other Energy Sector Programs-ഊര്‍ജ മേഖലയിലെ മറ്റ് പരിപാടികള്‍ </v>
      </c>
      <c r="D739">
        <f>IF(OR(    'BS-9'!B217=0,   'BS-9'!B217 =""),"",   'BS-9'!D217)</f>
        <v>0</v>
      </c>
      <c r="E739">
        <f>IF(OR(    'BS-9'!B217=0,   'BS-9'!B217 =""),"",   'BS-9'!E217)</f>
        <v>0</v>
      </c>
      <c r="F739">
        <f>IF(OR(    'BS-9'!B217=0,   'BS-9'!B217 =""),"",   'BS-9'!F217)</f>
        <v>0</v>
      </c>
      <c r="G739">
        <f>IF(B739="","No Number",IF(ISNUMBER(VALUE(MID(B739,5,2))),IF(LEN(B739)=3,"Total",IF(OR(LEFT(B739,3)="340",LEFT(B739,3)="350",ISNUMBER(F739)),IF(SUM(D739:F739)=0,0,"Data"),"No Number")),"Head"))</f>
        <v>0</v>
      </c>
    </row>
    <row r="740">
      <c r="B740">
        <f>IF(OR(    'BS-9'!B218=0,   'BS-9'!B218 =""),"",   'BS-9'!B218)</f>
        <v>2521007</v>
      </c>
      <c r="C740" t="str">
        <f>IF(OR(    'BS-9'!B218=0,   'BS-9'!B218 =""),"",   'BS-9'!C218)</f>
        <v xml:space="preserve">Office Electrification-ഓഫീസ് വൈദ്യുതീകരണം </v>
      </c>
      <c r="D740">
        <f>IF(OR(    'BS-9'!B218=0,   'BS-9'!B218 =""),"",   'BS-9'!D218)</f>
        <v>0</v>
      </c>
      <c r="E740">
        <f>IF(OR(    'BS-9'!B218=0,   'BS-9'!B218 =""),"",   'BS-9'!E218)</f>
        <v>104203</v>
      </c>
      <c r="F740">
        <f>IF(OR(    'BS-9'!B218=0,   'BS-9'!B218 =""),"",   'BS-9'!F218)</f>
        <v>0</v>
      </c>
      <c r="G740" t="str">
        <f>IF(B740="","No Number",IF(ISNUMBER(VALUE(MID(B740,5,2))),IF(LEN(B740)=3,"Total",IF(OR(LEFT(B740,3)="340",LEFT(B740,3)="350",ISNUMBER(F740)),IF(SUM(D740:F740)=0,0,"Data"),"No Number")),"Head"))</f>
        <v>Data</v>
      </c>
    </row>
    <row r="741">
      <c r="B741">
        <f>IF(OR(    'BS-9'!B219=0,   'BS-9'!B219 =""),"",   'BS-9'!B219)</f>
        <v>2522001</v>
      </c>
      <c r="C741" t="str">
        <f>IF(OR(    'BS-9'!B219=0,   'BS-9'!B219 =""),"",   'BS-9'!C219)</f>
        <v xml:space="preserve">Roads-റോഡുകള്‍ </v>
      </c>
      <c r="D741">
        <f>IF(OR(    'BS-9'!B219=0,   'BS-9'!B219 =""),"",   'BS-9'!D219)</f>
        <v>4246317</v>
      </c>
      <c r="E741">
        <f>IF(OR(    'BS-9'!B219=0,   'BS-9'!B219 =""),"",   'BS-9'!E219)</f>
        <v>15339380</v>
      </c>
      <c r="F741">
        <f>IF(OR(    'BS-9'!B219=0,   'BS-9'!B219 =""),"",   'BS-9'!F219)</f>
        <v>22500000</v>
      </c>
      <c r="G741" t="str">
        <f>IF(B741="","No Number",IF(ISNUMBER(VALUE(MID(B741,5,2))),IF(LEN(B741)=3,"Total",IF(OR(LEFT(B741,3)="340",LEFT(B741,3)="350",ISNUMBER(F741)),IF(SUM(D741:F741)=0,0,"Data"),"No Number")),"Head"))</f>
        <v>Data</v>
      </c>
    </row>
    <row r="742">
      <c r="B742">
        <f>IF(OR(    'BS-9'!B220=0,   'BS-9'!B220 =""),"",   'BS-9'!B220)</f>
        <v>2522002</v>
      </c>
      <c r="C742" t="str">
        <f>IF(OR(    'BS-9'!B220=0,   'BS-9'!B220 =""),"",   'BS-9'!C220)</f>
        <v xml:space="preserve">Lanes -ലയിനുകള്‍ </v>
      </c>
      <c r="D742">
        <f>IF(OR(    'BS-9'!B220=0,   'BS-9'!B220 =""),"",   'BS-9'!D220)</f>
        <v>0</v>
      </c>
      <c r="E742">
        <f>IF(OR(    'BS-9'!B220=0,   'BS-9'!B220 =""),"",   'BS-9'!E220)</f>
        <v>0</v>
      </c>
      <c r="F742">
        <f>IF(OR(    'BS-9'!B220=0,   'BS-9'!B220 =""),"",   'BS-9'!F220)</f>
        <v>0</v>
      </c>
      <c r="G742">
        <f>IF(B742="","No Number",IF(ISNUMBER(VALUE(MID(B742,5,2))),IF(LEN(B742)=3,"Total",IF(OR(LEFT(B742,3)="340",LEFT(B742,3)="350",ISNUMBER(F742)),IF(SUM(D742:F742)=0,0,"Data"),"No Number")),"Head"))</f>
        <v>0</v>
      </c>
    </row>
    <row r="743">
      <c r="B743">
        <f>IF(OR(    'BS-9'!B221=0,   'BS-9'!B221 =""),"",   'BS-9'!B221)</f>
        <v>2522003</v>
      </c>
      <c r="C743" t="str">
        <f>IF(OR(    'BS-9'!B221=0,   'BS-9'!B221 =""),"",   'BS-9'!C221)</f>
        <v xml:space="preserve">Bridges-പാലങ്ങള്‍ </v>
      </c>
      <c r="D743">
        <f>IF(OR(    'BS-9'!B221=0,   'BS-9'!B221 =""),"",   'BS-9'!D221)</f>
        <v>0</v>
      </c>
      <c r="E743">
        <f>IF(OR(    'BS-9'!B221=0,   'BS-9'!B221 =""),"",   'BS-9'!E221)</f>
        <v>0</v>
      </c>
      <c r="F743">
        <f>IF(OR(    'BS-9'!B221=0,   'BS-9'!B221 =""),"",   'BS-9'!F221)</f>
        <v>0</v>
      </c>
      <c r="G743">
        <f>IF(B743="","No Number",IF(ISNUMBER(VALUE(MID(B743,5,2))),IF(LEN(B743)=3,"Total",IF(OR(LEFT(B743,3)="340",LEFT(B743,3)="350",ISNUMBER(F743)),IF(SUM(D743:F743)=0,0,"Data"),"No Number")),"Head"))</f>
        <v>0</v>
      </c>
    </row>
    <row r="744">
      <c r="B744">
        <f>IF(OR(    'BS-9'!B222=0,   'BS-9'!B222 =""),"",   'BS-9'!B222)</f>
        <v>2522004</v>
      </c>
      <c r="C744" t="str">
        <f>IF(OR(    'BS-9'!B222=0,   'BS-9'!B222 =""),"",   'BS-9'!C222)</f>
        <v xml:space="preserve">Culverts and Causeways  -കലുങ്കുകളും ചപ്പാത്തുകളും </v>
      </c>
      <c r="D744">
        <f>IF(OR(    'BS-9'!B222=0,   'BS-9'!B222 =""),"",   'BS-9'!D222)</f>
        <v>1296106</v>
      </c>
      <c r="E744">
        <f>IF(OR(    'BS-9'!B222=0,   'BS-9'!B222 =""),"",   'BS-9'!E222)</f>
        <v>0</v>
      </c>
      <c r="F744">
        <f>IF(OR(    'BS-9'!B222=0,   'BS-9'!B222 =""),"",   'BS-9'!F222)</f>
        <v>2000000</v>
      </c>
      <c r="G744" t="str">
        <f>IF(B744="","No Number",IF(ISNUMBER(VALUE(MID(B744,5,2))),IF(LEN(B744)=3,"Total",IF(OR(LEFT(B744,3)="340",LEFT(B744,3)="350",ISNUMBER(F744)),IF(SUM(D744:F744)=0,0,"Data"),"No Number")),"Head"))</f>
        <v>Data</v>
      </c>
    </row>
    <row r="745">
      <c r="B745">
        <f>IF(OR(    'BS-9'!B223=0,   'BS-9'!B223 =""),"",   'BS-9'!B223)</f>
        <v>2522005</v>
      </c>
      <c r="C745" t="str">
        <f>IF(OR(    'BS-9'!B223=0,   'BS-9'!B223 =""),"",   'BS-9'!C223)</f>
        <v xml:space="preserve">Foot Bridges-നടപ്പാലങ്ങള്‍ </v>
      </c>
      <c r="D745">
        <f>IF(OR(    'BS-9'!B223=0,   'BS-9'!B223 =""),"",   'BS-9'!D223)</f>
        <v>0</v>
      </c>
      <c r="E745">
        <f>IF(OR(    'BS-9'!B223=0,   'BS-9'!B223 =""),"",   'BS-9'!E223)</f>
        <v>0</v>
      </c>
      <c r="F745">
        <f>IF(OR(    'BS-9'!B223=0,   'BS-9'!B223 =""),"",   'BS-9'!F223)</f>
        <v>0</v>
      </c>
      <c r="G745">
        <f>IF(B745="","No Number",IF(ISNUMBER(VALUE(MID(B745,5,2))),IF(LEN(B745)=3,"Total",IF(OR(LEFT(B745,3)="340",LEFT(B745,3)="350",ISNUMBER(F745)),IF(SUM(D745:F745)=0,0,"Data"),"No Number")),"Head"))</f>
        <v>0</v>
      </c>
    </row>
    <row r="746">
      <c r="B746">
        <f>IF(OR(    'BS-9'!B224=0,   'BS-9'!B224 =""),"",   'BS-9'!B224)</f>
        <v>2522006</v>
      </c>
      <c r="C746" t="str">
        <f>IF(OR(    'BS-9'!B224=0,   'BS-9'!B224 =""),"",   'BS-9'!C224)</f>
        <v>Waiting Sheds and Bus Stands-ബസ് കാത്തിരുപ്പ് കേന്ദ്രങ്ങളും,ബസ് സ്റാന്റുകളും</v>
      </c>
      <c r="D746">
        <f>IF(OR(    'BS-9'!B224=0,   'BS-9'!B224 =""),"",   'BS-9'!D224)</f>
        <v>0</v>
      </c>
      <c r="E746">
        <f>IF(OR(    'BS-9'!B224=0,   'BS-9'!B224 =""),"",   'BS-9'!E224)</f>
        <v>0</v>
      </c>
      <c r="F746">
        <f>IF(OR(    'BS-9'!B224=0,   'BS-9'!B224 =""),"",   'BS-9'!F224)</f>
        <v>0</v>
      </c>
      <c r="G746">
        <f>IF(B746="","No Number",IF(ISNUMBER(VALUE(MID(B746,5,2))),IF(LEN(B746)=3,"Total",IF(OR(LEFT(B746,3)="340",LEFT(B746,3)="350",ISNUMBER(F746)),IF(SUM(D746:F746)=0,0,"Data"),"No Number")),"Head"))</f>
        <v>0</v>
      </c>
    </row>
    <row r="747">
      <c r="B747">
        <f>IF(OR(    'BS-9'!B225=0,   'BS-9'!B225 =""),"",   'BS-9'!B225)</f>
        <v>2522007</v>
      </c>
      <c r="C747" t="str">
        <f>IF(OR(    'BS-9'!B225=0,   'BS-9'!B225 =""),"",   'BS-9'!C225)</f>
        <v xml:space="preserve">Vehicles-വാഹനങ്ങള്‍ </v>
      </c>
      <c r="D747">
        <f>IF(OR(    'BS-9'!B225=0,   'BS-9'!B225 =""),"",   'BS-9'!D225)</f>
        <v>0</v>
      </c>
      <c r="E747">
        <f>IF(OR(    'BS-9'!B225=0,   'BS-9'!B225 =""),"",   'BS-9'!E225)</f>
        <v>0</v>
      </c>
      <c r="F747">
        <f>IF(OR(    'BS-9'!B225=0,   'BS-9'!B225 =""),"",   'BS-9'!F225)</f>
        <v>0</v>
      </c>
      <c r="G747">
        <f>IF(B747="","No Number",IF(ISNUMBER(VALUE(MID(B747,5,2))),IF(LEN(B747)=3,"Total",IF(OR(LEFT(B747,3)="340",LEFT(B747,3)="350",ISNUMBER(F747)),IF(SUM(D747:F747)=0,0,"Data"),"No Number")),"Head"))</f>
        <v>0</v>
      </c>
    </row>
    <row r="748">
      <c r="B748">
        <f>IF(OR(    'BS-9'!B226=0,   'BS-9'!B226 =""),"",   'BS-9'!B226)</f>
        <v>2522008</v>
      </c>
      <c r="C748" t="str">
        <f>IF(OR(    'BS-9'!B226=0,   'BS-9'!B226 =""),"",   'BS-9'!C226)</f>
        <v xml:space="preserve">Inland Transport- ഉള്‍നാടന്‍ ഗതാഗതം </v>
      </c>
      <c r="D748">
        <f>IF(OR(    'BS-9'!B226=0,   'BS-9'!B226 =""),"",   'BS-9'!D226)</f>
        <v>0</v>
      </c>
      <c r="E748">
        <f>IF(OR(    'BS-9'!B226=0,   'BS-9'!B226 =""),"",   'BS-9'!E226)</f>
        <v>0</v>
      </c>
      <c r="F748">
        <f>IF(OR(    'BS-9'!B226=0,   'BS-9'!B226 =""),"",   'BS-9'!F226)</f>
        <v>0</v>
      </c>
      <c r="G748">
        <f>IF(B748="","No Number",IF(ISNUMBER(VALUE(MID(B748,5,2))),IF(LEN(B748)=3,"Total",IF(OR(LEFT(B748,3)="340",LEFT(B748,3)="350",ISNUMBER(F748)),IF(SUM(D748:F748)=0,0,"Data"),"No Number")),"Head"))</f>
        <v>0</v>
      </c>
    </row>
    <row r="749">
      <c r="B749">
        <f>IF(OR(    'BS-9'!B227=0,   'BS-9'!B227 =""),"",   'BS-9'!B227)</f>
        <v>2522009</v>
      </c>
      <c r="C749" t="str">
        <f>IF(OR(    'BS-9'!B227=0,   'BS-9'!B227 =""),"",   'BS-9'!C227)</f>
        <v xml:space="preserve">Other Transport Facilitates-മറ്റ് ഗതാഗത സൌകര്യങ്ങള്‍ </v>
      </c>
      <c r="D749">
        <f>IF(OR(    'BS-9'!B227=0,   'BS-9'!B227 =""),"",   'BS-9'!D227)</f>
        <v>0</v>
      </c>
      <c r="E749">
        <f>IF(OR(    'BS-9'!B227=0,   'BS-9'!B227 =""),"",   'BS-9'!E227)</f>
        <v>0</v>
      </c>
      <c r="F749">
        <f>IF(OR(    'BS-9'!B227=0,   'BS-9'!B227 =""),"",   'BS-9'!F227)</f>
        <v>0</v>
      </c>
      <c r="G749">
        <f>IF(B749="","No Number",IF(ISNUMBER(VALUE(MID(B749,5,2))),IF(LEN(B749)=3,"Total",IF(OR(LEFT(B749,3)="340",LEFT(B749,3)="350",ISNUMBER(F749)),IF(SUM(D749:F749)=0,0,"Data"),"No Number")),"Head"))</f>
        <v>0</v>
      </c>
    </row>
    <row r="750">
      <c r="B750">
        <f>IF(OR(    'BS-9'!B228=0,   'BS-9'!B228 =""),"",   'BS-9'!B228)</f>
        <v>2522010</v>
      </c>
      <c r="C750" t="str">
        <f>IF(OR(    'BS-9'!B228=0,   'BS-9'!B228 =""),"",   'BS-9'!C228)</f>
        <v xml:space="preserve">Connectivity Plan-കണക്ടിവിടി പ്ലാന്‍ </v>
      </c>
      <c r="D750">
        <f>IF(OR(    'BS-9'!B228=0,   'BS-9'!B228 =""),"",   'BS-9'!D228)</f>
        <v>0</v>
      </c>
      <c r="E750">
        <f>IF(OR(    'BS-9'!B228=0,   'BS-9'!B228 =""),"",   'BS-9'!E228)</f>
        <v>0</v>
      </c>
      <c r="F750">
        <f>IF(OR(    'BS-9'!B228=0,   'BS-9'!B228 =""),"",   'BS-9'!F228)</f>
        <v>0</v>
      </c>
      <c r="G750">
        <f>IF(B750="","No Number",IF(ISNUMBER(VALUE(MID(B750,5,2))),IF(LEN(B750)=3,"Total",IF(OR(LEFT(B750,3)="340",LEFT(B750,3)="350",ISNUMBER(F750)),IF(SUM(D750:F750)=0,0,"Data"),"No Number")),"Head"))</f>
        <v>0</v>
      </c>
    </row>
    <row r="751">
      <c r="B751">
        <f>IF(OR(    'BS-9'!B229=0,   'BS-9'!B229 =""),"",   'BS-9'!B229)</f>
        <v>2522011</v>
      </c>
      <c r="C751" t="str">
        <f>IF(OR(    'BS-9'!B229=0,   'BS-9'!B229 =""),"",   'BS-9'!C229)</f>
        <v xml:space="preserve">PMGSY-പീ.എം.ജീ. എസ് വൈ </v>
      </c>
      <c r="D751">
        <f>IF(OR(    'BS-9'!B229=0,   'BS-9'!B229 =""),"",   'BS-9'!D229)</f>
        <v>0</v>
      </c>
      <c r="E751">
        <f>IF(OR(    'BS-9'!B229=0,   'BS-9'!B229 =""),"",   'BS-9'!E229)</f>
        <v>0</v>
      </c>
      <c r="F751">
        <f>IF(OR(    'BS-9'!B229=0,   'BS-9'!B229 =""),"",   'BS-9'!F229)</f>
        <v>0</v>
      </c>
      <c r="G751">
        <f>IF(B751="","No Number",IF(ISNUMBER(VALUE(MID(B751,5,2))),IF(LEN(B751)=3,"Total",IF(OR(LEFT(B751,3)="340",LEFT(B751,3)="350",ISNUMBER(F751)),IF(SUM(D751:F751)=0,0,"Data"),"No Number")),"Head"))</f>
        <v>0</v>
      </c>
    </row>
    <row r="752">
      <c r="B752">
        <f>IF(OR(    'BS-9'!B230=0,   'BS-9'!B230 =""),"",   'BS-9'!B230)</f>
        <v>2522012</v>
      </c>
      <c r="C752" t="str">
        <f>IF(OR(    'BS-9'!B230=0,   'BS-9'!B230 =""),"",   'BS-9'!C230)</f>
        <v xml:space="preserve">Other Programs in Infrastructure Sector-പശ്ചാത്തല മേഖലയിലെ മറ്റ് പ്രവര്‍ത്തനങ്ങള്‍ </v>
      </c>
      <c r="D752">
        <f>IF(OR(    'BS-9'!B230=0,   'BS-9'!B230 =""),"",   'BS-9'!D230)</f>
        <v>0</v>
      </c>
      <c r="E752">
        <f>IF(OR(    'BS-9'!B230=0,   'BS-9'!B230 =""),"",   'BS-9'!E230)</f>
        <v>0</v>
      </c>
      <c r="F752">
        <f>IF(OR(    'BS-9'!B230=0,   'BS-9'!B230 =""),"",   'BS-9'!F230)</f>
        <v>0</v>
      </c>
      <c r="G752">
        <f>IF(B752="","No Number",IF(ISNUMBER(VALUE(MID(B752,5,2))),IF(LEN(B752)=3,"Total",IF(OR(LEFT(B752,3)="340",LEFT(B752,3)="350",ISNUMBER(F752)),IF(SUM(D752:F752)=0,0,"Data"),"No Number")),"Head"))</f>
        <v>0</v>
      </c>
    </row>
    <row r="753">
      <c r="B753">
        <f>IF(OR(    'BS-9'!B231=0,   'BS-9'!B231 =""),"",   'BS-9'!B231)</f>
        <v>2522013</v>
      </c>
      <c r="C753" t="str">
        <f>IF(OR(    'BS-9'!B231=0,   'BS-9'!B231 =""),"",   'BS-9'!C231)</f>
        <v xml:space="preserve">Causeways-ചാപ്പാത്തുകള്‍ </v>
      </c>
      <c r="D753">
        <f>IF(OR(    'BS-9'!B231=0,   'BS-9'!B231 =""),"",   'BS-9'!D231)</f>
        <v>0</v>
      </c>
      <c r="E753">
        <f>IF(OR(    'BS-9'!B231=0,   'BS-9'!B231 =""),"",   'BS-9'!E231)</f>
        <v>0</v>
      </c>
      <c r="F753">
        <f>IF(OR(    'BS-9'!B231=0,   'BS-9'!B231 =""),"",   'BS-9'!F231)</f>
        <v>0</v>
      </c>
      <c r="G753">
        <f>IF(B753="","No Number",IF(ISNUMBER(VALUE(MID(B753,5,2))),IF(LEN(B753)=3,"Total",IF(OR(LEFT(B753,3)="340",LEFT(B753,3)="350",ISNUMBER(F753)),IF(SUM(D753:F753)=0,0,"Data"),"No Number")),"Head"))</f>
        <v>0</v>
      </c>
    </row>
    <row r="754">
      <c r="B754">
        <f>IF(OR(    'BS-9'!B232=0,   'BS-9'!B232 =""),"",   'BS-9'!B232)</f>
        <v>2522014</v>
      </c>
      <c r="C754" t="str">
        <f>IF(OR(    'BS-9'!B232=0,   'BS-9'!B232 =""),"",   'BS-9'!C232)</f>
        <v xml:space="preserve">Bus Stand-ബസ് സ്റ്റാന്റ്റ് </v>
      </c>
      <c r="D754">
        <f>IF(OR(    'BS-9'!B232=0,   'BS-9'!B232 =""),"",   'BS-9'!D232)</f>
        <v>0</v>
      </c>
      <c r="E754">
        <f>IF(OR(    'BS-9'!B232=0,   'BS-9'!B232 =""),"",   'BS-9'!E232)</f>
        <v>0</v>
      </c>
      <c r="F754">
        <f>IF(OR(    'BS-9'!B232=0,   'BS-9'!B232 =""),"",   'BS-9'!F232)</f>
        <v>0</v>
      </c>
      <c r="G754">
        <f>IF(B754="","No Number",IF(ISNUMBER(VALUE(MID(B754,5,2))),IF(LEN(B754)=3,"Total",IF(OR(LEFT(B754,3)="340",LEFT(B754,3)="350",ISNUMBER(F754)),IF(SUM(D754:F754)=0,0,"Data"),"No Number")),"Head"))</f>
        <v>0</v>
      </c>
    </row>
    <row r="755">
      <c r="B755">
        <f>IF(OR(    'BS-9'!B233=0,   'BS-9'!B233 =""),"",   'BS-9'!B233)</f>
        <v>2522015</v>
      </c>
      <c r="C755" t="str">
        <f>IF(OR(    'BS-9'!B233=0,   'BS-9'!B233 =""),"",   'BS-9'!C233)</f>
        <v xml:space="preserve">Water Transport-ജലഗതാഗതം </v>
      </c>
      <c r="D755">
        <f>IF(OR(    'BS-9'!B233=0,   'BS-9'!B233 =""),"",   'BS-9'!D233)</f>
        <v>0</v>
      </c>
      <c r="E755">
        <f>IF(OR(    'BS-9'!B233=0,   'BS-9'!B233 =""),"",   'BS-9'!E233)</f>
        <v>0</v>
      </c>
      <c r="F755">
        <f>IF(OR(    'BS-9'!B233=0,   'BS-9'!B233 =""),"",   'BS-9'!F233)</f>
        <v>0</v>
      </c>
      <c r="G755">
        <f>IF(B755="","No Number",IF(ISNUMBER(VALUE(MID(B755,5,2))),IF(LEN(B755)=3,"Total",IF(OR(LEFT(B755,3)="340",LEFT(B755,3)="350",ISNUMBER(F755)),IF(SUM(D755:F755)=0,0,"Data"),"No Number")),"Head"))</f>
        <v>0</v>
      </c>
    </row>
    <row r="756">
      <c r="B756">
        <f>IF(OR(    'BS-9'!B234=0,   'BS-9'!B234 =""),"",   'BS-9'!B234)</f>
        <v>2522016</v>
      </c>
      <c r="C756" t="str">
        <f>IF(OR(    'BS-9'!B234=0,   'BS-9'!B234 =""),"",   'BS-9'!C234)</f>
        <v xml:space="preserve">Transport Other Programmes-മറ്റ് ഗതാഗത പരിപാടികള്‍ </v>
      </c>
      <c r="D756">
        <f>IF(OR(    'BS-9'!B234=0,   'BS-9'!B234 =""),"",   'BS-9'!D234)</f>
        <v>0</v>
      </c>
      <c r="E756">
        <f>IF(OR(    'BS-9'!B234=0,   'BS-9'!B234 =""),"",   'BS-9'!E234)</f>
        <v>0</v>
      </c>
      <c r="F756">
        <f>IF(OR(    'BS-9'!B234=0,   'BS-9'!B234 =""),"",   'BS-9'!F234)</f>
        <v>0</v>
      </c>
      <c r="G756">
        <f>IF(B756="","No Number",IF(ISNUMBER(VALUE(MID(B756,5,2))),IF(LEN(B756)=3,"Total",IF(OR(LEFT(B756,3)="340",LEFT(B756,3)="350",ISNUMBER(F756)),IF(SUM(D756:F756)=0,0,"Data"),"No Number")),"Head"))</f>
        <v>0</v>
      </c>
    </row>
    <row r="757">
      <c r="B757">
        <f>IF(OR(    'BS-9'!B235=0,   'BS-9'!B235 =""),"",   'BS-9'!B235)</f>
        <v>2523001</v>
      </c>
      <c r="C757" t="str">
        <f>IF(OR(    'BS-9'!B235=0,   'BS-9'!B235 =""),"",   'BS-9'!C235)</f>
        <v>Public Buildings- പൊതു കെട്ടിടങ്ങള്‍</v>
      </c>
      <c r="D757">
        <f>IF(OR(    'BS-9'!B235=0,   'BS-9'!B235 =""),"",   'BS-9'!D235)</f>
        <v>61849</v>
      </c>
      <c r="E757">
        <f>IF(OR(    'BS-9'!B235=0,   'BS-9'!B235 =""),"",   'BS-9'!E235)</f>
        <v>0</v>
      </c>
      <c r="F757">
        <f>IF(OR(    'BS-9'!B235=0,   'BS-9'!B235 =""),"",   'BS-9'!F235)</f>
        <v>1800000</v>
      </c>
      <c r="G757" t="str">
        <f>IF(B757="","No Number",IF(ISNUMBER(VALUE(MID(B757,5,2))),IF(LEN(B757)=3,"Total",IF(OR(LEFT(B757,3)="340",LEFT(B757,3)="350",ISNUMBER(F757)),IF(SUM(D757:F757)=0,0,"Data"),"No Number")),"Head"))</f>
        <v>Data</v>
      </c>
    </row>
    <row r="758">
      <c r="B758">
        <f>IF(OR(    'BS-9'!B236=0,   'BS-9'!B236 =""),"",   'BS-9'!B236)</f>
        <v>2523002</v>
      </c>
      <c r="C758" t="str">
        <f>IF(OR(    'BS-9'!B236=0,   'BS-9'!B236 =""),"",   'BS-9'!C236)</f>
        <v>Public Buildings - Other Buildings-പൊതു കെട്ടിടങ്ങള്‍-മറ്റ് കെട്ടിടങ്ങള്‍</v>
      </c>
      <c r="D758">
        <f>IF(OR(    'BS-9'!B236=0,   'BS-9'!B236 =""),"",   'BS-9'!D236)</f>
        <v>0</v>
      </c>
      <c r="E758">
        <f>IF(OR(    'BS-9'!B236=0,   'BS-9'!B236 =""),"",   'BS-9'!E236)</f>
        <v>0</v>
      </c>
      <c r="F758">
        <f>IF(OR(    'BS-9'!B236=0,   'BS-9'!B236 =""),"",   'BS-9'!F236)</f>
        <v>0</v>
      </c>
      <c r="G758">
        <f>IF(B758="","No Number",IF(ISNUMBER(VALUE(MID(B758,5,2))),IF(LEN(B758)=3,"Total",IF(OR(LEFT(B758,3)="340",LEFT(B758,3)="350",ISNUMBER(F758)),IF(SUM(D758:F758)=0,0,"Data"),"No Number")),"Head"))</f>
        <v>0</v>
      </c>
    </row>
    <row r="759">
      <c r="B759">
        <f>IF(OR(    'BS-9'!B237=0,   'BS-9'!B237 =""),"",   'BS-9'!B237)</f>
        <v>2523101</v>
      </c>
      <c r="C759" t="str">
        <f>IF(OR(    'BS-9'!B237=0,   'BS-9'!B237 =""),"",   'BS-9'!C237)</f>
        <v xml:space="preserve">Other Constructions - Bund-മറ്റ് നിര്‍മിതികള്‍-ബണ്ട് </v>
      </c>
      <c r="D759">
        <f>IF(OR(    'BS-9'!B237=0,   'BS-9'!B237 =""),"",   'BS-9'!D237)</f>
        <v>0</v>
      </c>
      <c r="E759">
        <f>IF(OR(    'BS-9'!B237=0,   'BS-9'!B237 =""),"",   'BS-9'!E237)</f>
        <v>0</v>
      </c>
      <c r="F759">
        <f>IF(OR(    'BS-9'!B237=0,   'BS-9'!B237 =""),"",   'BS-9'!F237)</f>
        <v>0</v>
      </c>
      <c r="G759">
        <f>IF(B759="","No Number",IF(ISNUMBER(VALUE(MID(B759,5,2))),IF(LEN(B759)=3,"Total",IF(OR(LEFT(B759,3)="340",LEFT(B759,3)="350",ISNUMBER(F759)),IF(SUM(D759:F759)=0,0,"Data"),"No Number")),"Head"))</f>
        <v>0</v>
      </c>
    </row>
    <row r="760">
      <c r="B760">
        <f>IF(OR(    'BS-9'!B238=0,   'BS-9'!B238 =""),"",   'BS-9'!B238)</f>
        <v>2523102</v>
      </c>
      <c r="C760" t="str">
        <f>IF(OR(    'BS-9'!B238=0,   'BS-9'!B238 =""),"",   'BS-9'!C238)</f>
        <v>Other Constructions - Side Walls-മറ്റ് നിര്‍മിതികള്‍-പാര്‍ശ്വ ഭിത്തി</v>
      </c>
      <c r="D760">
        <f>IF(OR(    'BS-9'!B238=0,   'BS-9'!B238 =""),"",   'BS-9'!D238)</f>
        <v>0</v>
      </c>
      <c r="E760">
        <f>IF(OR(    'BS-9'!B238=0,   'BS-9'!B238 =""),"",   'BS-9'!E238)</f>
        <v>0</v>
      </c>
      <c r="F760">
        <f>IF(OR(    'BS-9'!B238=0,   'BS-9'!B238 =""),"",   'BS-9'!F238)</f>
        <v>0</v>
      </c>
      <c r="G760">
        <f>IF(B760="","No Number",IF(ISNUMBER(VALUE(MID(B760,5,2))),IF(LEN(B760)=3,"Total",IF(OR(LEFT(B760,3)="340",LEFT(B760,3)="350",ISNUMBER(F760)),IF(SUM(D760:F760)=0,0,"Data"),"No Number")),"Head"))</f>
        <v>0</v>
      </c>
    </row>
    <row r="761">
      <c r="B761">
        <f>IF(OR(    'BS-9'!B239=0,   'BS-9'!B239 =""),"",   'BS-9'!B239)</f>
        <v>2523103</v>
      </c>
      <c r="C761" t="str">
        <f>IF(OR(    'BS-9'!B239=0,   'BS-9'!B239 =""),"",   'BS-9'!C239)</f>
        <v xml:space="preserve">Other Constructions - Farm Road-മറ്റ് നിര്‍മിതികള്‍-ഫാം റോഡ്‌ </v>
      </c>
      <c r="D761">
        <f>IF(OR(    'BS-9'!B239=0,   'BS-9'!B239 =""),"",   'BS-9'!D239)</f>
        <v>0</v>
      </c>
      <c r="E761">
        <f>IF(OR(    'BS-9'!B239=0,   'BS-9'!B239 =""),"",   'BS-9'!E239)</f>
        <v>0</v>
      </c>
      <c r="F761">
        <f>IF(OR(    'BS-9'!B239=0,   'BS-9'!B239 =""),"",   'BS-9'!F239)</f>
        <v>0</v>
      </c>
      <c r="G761">
        <f>IF(B761="","No Number",IF(ISNUMBER(VALUE(MID(B761,5,2))),IF(LEN(B761)=3,"Total",IF(OR(LEFT(B761,3)="340",LEFT(B761,3)="350",ISNUMBER(F761)),IF(SUM(D761:F761)=0,0,"Data"),"No Number")),"Head"))</f>
        <v>0</v>
      </c>
    </row>
    <row r="762">
      <c r="B762">
        <f>IF(OR(    'BS-9'!B240=0,   'BS-9'!B240 =""),"",   'BS-9'!B240)</f>
        <v>2523104</v>
      </c>
      <c r="C762" t="str">
        <f>IF(OR(    'BS-9'!B240=0,   'BS-9'!B240 =""),"",   'BS-9'!C240)</f>
        <v xml:space="preserve">Other Constructions - Tractor Ramp-ട്രാക്ടര്‍ റാമ്പ് </v>
      </c>
      <c r="D762">
        <f>IF(OR(    'BS-9'!B240=0,   'BS-9'!B240 =""),"",   'BS-9'!D240)</f>
        <v>0</v>
      </c>
      <c r="E762">
        <f>IF(OR(    'BS-9'!B240=0,   'BS-9'!B240 =""),"",   'BS-9'!E240)</f>
        <v>0</v>
      </c>
      <c r="F762">
        <f>IF(OR(    'BS-9'!B240=0,   'BS-9'!B240 =""),"",   'BS-9'!F240)</f>
        <v>0</v>
      </c>
      <c r="G762">
        <f>IF(B762="","No Number",IF(ISNUMBER(VALUE(MID(B762,5,2))),IF(LEN(B762)=3,"Total",IF(OR(LEFT(B762,3)="340",LEFT(B762,3)="350",ISNUMBER(F762)),IF(SUM(D762:F762)=0,0,"Data"),"No Number")),"Head"))</f>
        <v>0</v>
      </c>
    </row>
    <row r="763">
      <c r="B763">
        <f>IF(OR(    'BS-9'!B241=0,   'BS-9'!B241 =""),"",   'BS-9'!B241)</f>
        <v>2523201</v>
      </c>
      <c r="C763" t="str">
        <f>IF(OR(    'BS-9'!B241=0,   'BS-9'!B241 =""),"",   'BS-9'!C241)</f>
        <v>Purchase of Vehicles-വാഹനങ്ങള്‍ വാങ്ങല്‍</v>
      </c>
      <c r="D763">
        <f>IF(OR(    'BS-9'!B241=0,   'BS-9'!B241 =""),"",   'BS-9'!D241)</f>
        <v>0</v>
      </c>
      <c r="E763">
        <f>IF(OR(    'BS-9'!B241=0,   'BS-9'!B241 =""),"",   'BS-9'!E241)</f>
        <v>0</v>
      </c>
      <c r="F763">
        <f>IF(OR(    'BS-9'!B241=0,   'BS-9'!B241 =""),"",   'BS-9'!F241)</f>
        <v>0</v>
      </c>
      <c r="G763">
        <f>IF(B763="","No Number",IF(ISNUMBER(VALUE(MID(B763,5,2))),IF(LEN(B763)=3,"Total",IF(OR(LEFT(B763,3)="340",LEFT(B763,3)="350",ISNUMBER(F763)),IF(SUM(D763:F763)=0,0,"Data"),"No Number")),"Head"))</f>
        <v>0</v>
      </c>
    </row>
    <row r="764">
      <c r="B764" t="str">
        <f>IF(OR(    'BS-9'!B242=0,   'BS-9'!B242 =""),"",   'BS-9'!B242)</f>
        <v/>
      </c>
      <c r="C764" t="str">
        <f>IF(OR(    'BS-9'!B242=0,   'BS-9'!B242 =""),"",   'BS-9'!C242)</f>
        <v/>
      </c>
      <c r="D764" t="str">
        <f>IF(OR(    'BS-9'!B242=0,   'BS-9'!B242 =""),"",   'BS-9'!D242)</f>
        <v/>
      </c>
      <c r="E764" t="str">
        <f>IF(OR(    'BS-9'!B242=0,   'BS-9'!B242 =""),"",   'BS-9'!E242)</f>
        <v/>
      </c>
      <c r="F764" t="str">
        <f>IF(OR(    'BS-9'!B242=0,   'BS-9'!B242 =""),"",   'BS-9'!F242)</f>
        <v/>
      </c>
      <c r="G764" t="str">
        <f>IF(B764="","No Number",IF(ISNUMBER(VALUE(MID(B764,5,2))),IF(LEN(B764)=3,"Total",IF(OR(LEFT(B764,3)="340",LEFT(B764,3)="350",ISNUMBER(F764)),IF(SUM(D764:F764)=0,0,"Data"),"No Number")),"Head"))</f>
        <v>No Number</v>
      </c>
    </row>
    <row r="765">
      <c r="B765" t="str">
        <f>IF(OR(    'BS-9'!B243=0,   'BS-9'!B243 =""),"",   'BS-9'!B243)</f>
        <v/>
      </c>
      <c r="C765" t="str">
        <f>IF(OR(    'BS-9'!B243=0,   'BS-9'!B243 =""),"",   'BS-9'!C243)</f>
        <v/>
      </c>
      <c r="D765" t="str">
        <f>IF(OR(    'BS-9'!B243=0,   'BS-9'!B243 =""),"",   'BS-9'!D243)</f>
        <v/>
      </c>
      <c r="E765" t="str">
        <f>IF(OR(    'BS-9'!B243=0,   'BS-9'!B243 =""),"",   'BS-9'!E243)</f>
        <v/>
      </c>
      <c r="F765" t="str">
        <f>IF(OR(    'BS-9'!B243=0,   'BS-9'!B243 =""),"",   'BS-9'!F243)</f>
        <v/>
      </c>
      <c r="G765" t="str">
        <f>IF(B765="","No Number",IF(ISNUMBER(VALUE(MID(B765,5,2))),IF(LEN(B765)=3,"Total",IF(OR(LEFT(B765,3)="340",LEFT(B765,3)="350",ISNUMBER(F765)),IF(SUM(D765:F765)=0,0,"Data"),"No Number")),"Head"))</f>
        <v>No Number</v>
      </c>
    </row>
    <row r="766">
      <c r="B766" t="str">
        <f>IF(OR(    'BS-9'!B244=0,   'BS-9'!B244 =""),"",   'BS-9'!B244)</f>
        <v/>
      </c>
      <c r="C766" t="str">
        <f>IF(OR(    'BS-9'!B244=0,   'BS-9'!B244 =""),"",   'BS-9'!C244)</f>
        <v/>
      </c>
      <c r="D766" t="str">
        <f>IF(OR(    'BS-9'!B244=0,   'BS-9'!B244 =""),"",   'BS-9'!D244)</f>
        <v/>
      </c>
      <c r="E766" t="str">
        <f>IF(OR(    'BS-9'!B244=0,   'BS-9'!B244 =""),"",   'BS-9'!E244)</f>
        <v/>
      </c>
      <c r="F766" t="str">
        <f>IF(OR(    'BS-9'!B244=0,   'BS-9'!B244 =""),"",   'BS-9'!F244)</f>
        <v/>
      </c>
      <c r="G766" t="str">
        <f>IF(B766="","No Number",IF(ISNUMBER(VALUE(MID(B766,5,2))),IF(LEN(B766)=3,"Total",IF(OR(LEFT(B766,3)="340",LEFT(B766,3)="350",ISNUMBER(F766)),IF(SUM(D766:F766)=0,0,"Data"),"No Number")),"Head"))</f>
        <v>No Number</v>
      </c>
    </row>
    <row r="767">
      <c r="B767" t="str">
        <f>IF(OR(    'BS-9'!B245=0,   'BS-9'!B245 =""),"",   'BS-9'!B245)</f>
        <v/>
      </c>
      <c r="C767" t="str">
        <f>IF(OR(    'BS-9'!B245=0,   'BS-9'!B245 =""),"",   'BS-9'!C245)</f>
        <v/>
      </c>
      <c r="D767" t="str">
        <f>IF(OR(    'BS-9'!B245=0,   'BS-9'!B245 =""),"",   'BS-9'!D245)</f>
        <v/>
      </c>
      <c r="E767" t="str">
        <f>IF(OR(    'BS-9'!B245=0,   'BS-9'!B245 =""),"",   'BS-9'!E245)</f>
        <v/>
      </c>
      <c r="F767" t="str">
        <f>IF(OR(    'BS-9'!B245=0,   'BS-9'!B245 =""),"",   'BS-9'!F245)</f>
        <v/>
      </c>
      <c r="G767" t="str">
        <f>IF(B767="","No Number",IF(ISNUMBER(VALUE(MID(B767,5,2))),IF(LEN(B767)=3,"Total",IF(OR(LEFT(B767,3)="340",LEFT(B767,3)="350",ISNUMBER(F767)),IF(SUM(D767:F767)=0,0,"Data"),"No Number")),"Head"))</f>
        <v>No Number</v>
      </c>
    </row>
    <row r="768">
      <c r="B768" t="str">
        <f>IF(OR(    'BS-9'!B246=0,   'BS-9'!B246 =""),"",   'BS-9'!B246)</f>
        <v/>
      </c>
      <c r="C768" t="str">
        <f>IF(OR(    'BS-9'!B246=0,   'BS-9'!B246 =""),"",   'BS-9'!C246)</f>
        <v/>
      </c>
      <c r="D768" t="str">
        <f>IF(OR(    'BS-9'!B246=0,   'BS-9'!B246 =""),"",   'BS-9'!D246)</f>
        <v/>
      </c>
      <c r="E768" t="str">
        <f>IF(OR(    'BS-9'!B246=0,   'BS-9'!B246 =""),"",   'BS-9'!E246)</f>
        <v/>
      </c>
      <c r="F768" t="str">
        <f>IF(OR(    'BS-9'!B246=0,   'BS-9'!B246 =""),"",   'BS-9'!F246)</f>
        <v/>
      </c>
      <c r="G768" t="str">
        <f>IF(B768="","No Number",IF(ISNUMBER(VALUE(MID(B768,5,2))),IF(LEN(B768)=3,"Total",IF(OR(LEFT(B768,3)="340",LEFT(B768,3)="350",ISNUMBER(F768)),IF(SUM(D768:F768)=0,0,"Data"),"No Number")),"Head"))</f>
        <v>No Number</v>
      </c>
    </row>
    <row r="769">
      <c r="B769" t="str">
        <f>IF(OR(    'BS-9'!B247=0,   'BS-9'!B247 =""),"",   'BS-9'!B247)</f>
        <v/>
      </c>
      <c r="C769" t="str">
        <f>IF(OR(    'BS-9'!B247=0,   'BS-9'!B247 =""),"",   'BS-9'!C247)</f>
        <v/>
      </c>
      <c r="D769" t="str">
        <f>IF(OR(    'BS-9'!B247=0,   'BS-9'!B247 =""),"",   'BS-9'!D247)</f>
        <v/>
      </c>
      <c r="E769" t="str">
        <f>IF(OR(    'BS-9'!B247=0,   'BS-9'!B247 =""),"",   'BS-9'!E247)</f>
        <v/>
      </c>
      <c r="F769" t="str">
        <f>IF(OR(    'BS-9'!B247=0,   'BS-9'!B247 =""),"",   'BS-9'!F247)</f>
        <v/>
      </c>
      <c r="G769" t="str">
        <f>IF(B769="","No Number",IF(ISNUMBER(VALUE(MID(B769,5,2))),IF(LEN(B769)=3,"Total",IF(OR(LEFT(B769,3)="340",LEFT(B769,3)="350",ISNUMBER(F769)),IF(SUM(D769:F769)=0,0,"Data"),"No Number")),"Head"))</f>
        <v>No Number</v>
      </c>
    </row>
    <row r="770">
      <c r="B770" t="str">
        <f>IF(OR(    'BS-9'!B248=0,   'BS-9'!B248 =""),"",   'BS-9'!B248)</f>
        <v/>
      </c>
      <c r="C770" t="str">
        <f>IF(OR(    'BS-9'!B248=0,   'BS-9'!B248 =""),"",   'BS-9'!C248)</f>
        <v/>
      </c>
      <c r="D770" t="str">
        <f>IF(OR(    'BS-9'!B248=0,   'BS-9'!B248 =""),"",   'BS-9'!D248)</f>
        <v/>
      </c>
      <c r="E770" t="str">
        <f>IF(OR(    'BS-9'!B248=0,   'BS-9'!B248 =""),"",   'BS-9'!E248)</f>
        <v/>
      </c>
      <c r="F770" t="str">
        <f>IF(OR(    'BS-9'!B248=0,   'BS-9'!B248 =""),"",   'BS-9'!F248)</f>
        <v/>
      </c>
      <c r="G770" t="str">
        <f>IF(B770="","No Number",IF(ISNUMBER(VALUE(MID(B770,5,2))),IF(LEN(B770)=3,"Total",IF(OR(LEFT(B770,3)="340",LEFT(B770,3)="350",ISNUMBER(F770)),IF(SUM(D770:F770)=0,0,"Data"),"No Number")),"Head"))</f>
        <v>No Number</v>
      </c>
    </row>
    <row r="771">
      <c r="B771">
        <f>IF(OR(    'BS-9'!B249=0,   'BS-9'!B249 =""),"",   'BS-9'!B249)</f>
        <v>252</v>
      </c>
      <c r="C771" t="str">
        <f>IF(OR(    'BS-9'!B249=0,   'BS-9'!B249 =""),"",   'BS-9'!C249)</f>
        <v>Total-Decentralised Plan Programme - Infrastructure Sector</v>
      </c>
      <c r="D771">
        <f>SUBTOTAL(9,D734:D770)</f>
        <v>5812272</v>
      </c>
      <c r="E771">
        <f>SUBTOTAL(9,E734:E770)</f>
        <v>16443583</v>
      </c>
      <c r="F771">
        <f>SUBTOTAL(9,F734:F770)</f>
        <v>27300000</v>
      </c>
      <c r="G771" t="str">
        <f>IF(B771="","No Number",IF(ISNUMBER(VALUE(MID(B771,5,2))),IF(LEN(B771)=3,"Total",IF(OR(LEFT(B771,3)="340",LEFT(B771,3)="350",ISNUMBER(F771)),IF(SUM(D771:F771)=0,0,"Data"),"No Number")),"Head"))</f>
        <v>Head</v>
      </c>
    </row>
    <row r="772" xml:space="preserve">
      <c r="B772" t="str">
        <v>BS-9 PARTICULARS</v>
      </c>
      <c r="D772" t="str">
        <f>D32</f>
        <v>Actuals for the year 2023-2024(യഥാര്‍ത്ഥ കണക്ക് 2023-2024)</v>
      </c>
      <c r="E772" t="str">
        <f>E32</f>
        <v>Budget  for the  year (including all revisions) 2024-2025  (പരിഷ്കരിച്ച ബജറ്റ്  2024-2025)</v>
      </c>
      <c r="F772" t="str" xml:space="preserve">
        <f>F32</f>
        <v xml:space="preserve">Budget for the Year2025-2026
 (ബജറ്റ്-2025-2026)</v>
      </c>
      <c r="G772" t="str">
        <f>IF(B772="","No Number",IF(ISNUMBER(VALUE(MID(B772,5,2))),IF(LEN(B772)=3,"Total",IF(OR(LEFT(B772,3)="340",LEFT(B772,3)="350",ISNUMBER(F772)),IF(SUM(D772:F772)=0,0,"Data"),"No Number")),"Head"))</f>
        <v>Head</v>
      </c>
    </row>
    <row r="773">
      <c r="B773" t="str">
        <f>'BS-9'!B250</f>
        <v>253 - Projects not included in Sector Division</v>
      </c>
      <c r="G773" t="str">
        <f>IF(B773="","No Number",IF(ISNUMBER(VALUE(MID(B773,5,2))),IF(LEN(B773)=3,"Total",IF(OR(LEFT(B773,3)="340",LEFT(B773,3)="350",ISNUMBER(F773)),IF(SUM(D773:F773)=0,0,"Data"),"No Number")),"Head"))</f>
        <v>Head</v>
      </c>
    </row>
    <row r="774">
      <c r="B774">
        <f>IF(OR(    'BS-9'!B251=0,   'BS-9'!B251 =""),"",   'BS-9'!B251)</f>
        <v>2531001</v>
      </c>
      <c r="C774" t="str">
        <f>IF(OR(    'BS-9'!B251=0,   'BS-9'!B251 =""),"",   'BS-9'!C251)</f>
        <v xml:space="preserve">Drinking Water related Projects-കുടിവെള്ളം-അനുബന്ധ പ്രൊജെക്ടുകള്‍ </v>
      </c>
      <c r="D774">
        <f>IF(OR(    'BS-9'!B251=0,   'BS-9'!B251 =""),"",   'BS-9'!D251)</f>
        <v>0</v>
      </c>
      <c r="E774">
        <f>IF(OR(    'BS-9'!B251=0,   'BS-9'!B251 =""),"",   'BS-9'!E251)</f>
        <v>0</v>
      </c>
      <c r="F774">
        <f>IF(OR(    'BS-9'!B251=0,   'BS-9'!B251 =""),"",   'BS-9'!F251)</f>
        <v>0</v>
      </c>
      <c r="G774">
        <f>IF(B774="","No Number",IF(ISNUMBER(VALUE(MID(B774,5,2))),IF(LEN(B774)=3,"Total",IF(OR(LEFT(B774,3)="340",LEFT(B774,3)="350",ISNUMBER(F774)),IF(SUM(D774:F774)=0,0,"Data"),"No Number")),"Head"))</f>
        <v>0</v>
      </c>
    </row>
    <row r="775">
      <c r="B775">
        <f>IF(OR(    'BS-9'!B252=0,   'BS-9'!B252 =""),"",   'BS-9'!B252)</f>
        <v>2531002</v>
      </c>
      <c r="C775" t="str">
        <f>IF(OR(    'BS-9'!B252=0,   'BS-9'!B252 =""),"",   'BS-9'!C252)</f>
        <v xml:space="preserve">Projects related to KSUDP-കെ.എസ്.യു.ഡി.പി. പ്രോജക്ടുകള്‍ </v>
      </c>
      <c r="D775">
        <f>IF(OR(    'BS-9'!B252=0,   'BS-9'!B252 =""),"",   'BS-9'!D252)</f>
        <v>0</v>
      </c>
      <c r="E775">
        <f>IF(OR(    'BS-9'!B252=0,   'BS-9'!B252 =""),"",   'BS-9'!E252)</f>
        <v>0</v>
      </c>
      <c r="F775">
        <f>IF(OR(    'BS-9'!B252=0,   'BS-9'!B252 =""),"",   'BS-9'!F252)</f>
        <v>0</v>
      </c>
      <c r="G775">
        <f>IF(B775="","No Number",IF(ISNUMBER(VALUE(MID(B775,5,2))),IF(LEN(B775)=3,"Total",IF(OR(LEFT(B775,3)="340",LEFT(B775,3)="350",ISNUMBER(F775)),IF(SUM(D775:F775)=0,0,"Data"),"No Number")),"Head"))</f>
        <v>0</v>
      </c>
    </row>
    <row r="776">
      <c r="B776">
        <f>IF(OR(    'BS-9'!B253=0,   'BS-9'!B253 =""),"",   'BS-9'!B253)</f>
        <v>2531003</v>
      </c>
      <c r="C776" t="str">
        <f>IF(OR(    'BS-9'!B253=0,   'BS-9'!B253 =""),"",   'BS-9'!C253)</f>
        <v xml:space="preserve">Akshaya Project  -അക്ഷയ പ്രോജക്റ്റ് </v>
      </c>
      <c r="D776">
        <f>IF(OR(    'BS-9'!B253=0,   'BS-9'!B253 =""),"",   'BS-9'!D253)</f>
        <v>0</v>
      </c>
      <c r="E776">
        <f>IF(OR(    'BS-9'!B253=0,   'BS-9'!B253 =""),"",   'BS-9'!E253)</f>
        <v>0</v>
      </c>
      <c r="F776">
        <f>IF(OR(    'BS-9'!B253=0,   'BS-9'!B253 =""),"",   'BS-9'!F253)</f>
        <v>0</v>
      </c>
      <c r="G776">
        <f>IF(B776="","No Number",IF(ISNUMBER(VALUE(MID(B776,5,2))),IF(LEN(B776)=3,"Total",IF(OR(LEFT(B776,3)="340",LEFT(B776,3)="350",ISNUMBER(F776)),IF(SUM(D776:F776)=0,0,"Data"),"No Number")),"Head"))</f>
        <v>0</v>
      </c>
    </row>
    <row r="777">
      <c r="B777">
        <f>IF(OR(    'BS-9'!B254=0,   'BS-9'!B254 =""),"",   'BS-9'!B254)</f>
        <v>2531004</v>
      </c>
      <c r="C777" t="str">
        <f>IF(OR(    'BS-9'!B254=0,   'BS-9'!B254 =""),"",   'BS-9'!C254)</f>
        <v xml:space="preserve">Supplementary Nutritional Programs through Anganawadies-അംഗനവാടി അനുപൂരക പോഷക ആഹാര പരിപാടി </v>
      </c>
      <c r="D777">
        <f>IF(OR(    'BS-9'!B254=0,   'BS-9'!B254 =""),"",   'BS-9'!D254)</f>
        <v>0</v>
      </c>
      <c r="E777">
        <f>IF(OR(    'BS-9'!B254=0,   'BS-9'!B254 =""),"",   'BS-9'!E254)</f>
        <v>0</v>
      </c>
      <c r="F777">
        <f>IF(OR(    'BS-9'!B254=0,   'BS-9'!B254 =""),"",   'BS-9'!F254)</f>
        <v>0</v>
      </c>
      <c r="G777">
        <f>IF(B777="","No Number",IF(ISNUMBER(VALUE(MID(B777,5,2))),IF(LEN(B777)=3,"Total",IF(OR(LEFT(B777,3)="340",LEFT(B777,3)="350",ISNUMBER(F777)),IF(SUM(D777:F777)=0,0,"Data"),"No Number")),"Head"))</f>
        <v>0</v>
      </c>
    </row>
    <row r="778">
      <c r="B778">
        <f>IF(OR(    'BS-9'!B255=0,   'BS-9'!B255 =""),"",   'BS-9'!B255)</f>
        <v>2531005</v>
      </c>
      <c r="C778" t="str">
        <f>IF(OR(    'BS-9'!B255=0,   'BS-9'!B255 =""),"",   'BS-9'!C255)</f>
        <v xml:space="preserve">Solid Waste Management Programs under Total Sanitation Campaign-സമ്പൂര്‍ണ ശുചിത്വ പരിപാടിയുടെ ഭാഗമായുള്ള  ഖരംമാളിന്യ പരിപാടി </v>
      </c>
      <c r="D778">
        <f>IF(OR(    'BS-9'!B255=0,   'BS-9'!B255 =""),"",   'BS-9'!D255)</f>
        <v>0</v>
      </c>
      <c r="E778">
        <f>IF(OR(    'BS-9'!B255=0,   'BS-9'!B255 =""),"",   'BS-9'!E255)</f>
        <v>0</v>
      </c>
      <c r="F778">
        <f>IF(OR(    'BS-9'!B255=0,   'BS-9'!B255 =""),"",   'BS-9'!F255)</f>
        <v>0</v>
      </c>
      <c r="G778">
        <f>IF(B778="","No Number",IF(ISNUMBER(VALUE(MID(B778,5,2))),IF(LEN(B778)=3,"Total",IF(OR(LEFT(B778,3)="340",LEFT(B778,3)="350",ISNUMBER(F778)),IF(SUM(D778:F778)=0,0,"Data"),"No Number")),"Head"))</f>
        <v>0</v>
      </c>
    </row>
    <row r="779">
      <c r="B779">
        <f>IF(OR(    'BS-9'!B256=0,   'BS-9'!B256 =""),"",   'BS-9'!B256)</f>
        <v>2531006</v>
      </c>
      <c r="C779" t="str">
        <f>IF(OR(    'BS-9'!B256=0,   'BS-9'!B256 =""),"",   'BS-9'!C256)</f>
        <v>Asraya Projects for Rehabilitation of Destitute-ആശ്രയ പദ്ധതി</v>
      </c>
      <c r="D779">
        <f>IF(OR(    'BS-9'!B256=0,   'BS-9'!B256 =""),"",   'BS-9'!D256)</f>
        <v>0</v>
      </c>
      <c r="E779">
        <f>IF(OR(    'BS-9'!B256=0,   'BS-9'!B256 =""),"",   'BS-9'!E256)</f>
        <v>0</v>
      </c>
      <c r="F779">
        <f>IF(OR(    'BS-9'!B256=0,   'BS-9'!B256 =""),"",   'BS-9'!F256)</f>
        <v>0</v>
      </c>
      <c r="G779">
        <f>IF(B779="","No Number",IF(ISNUMBER(VALUE(MID(B779,5,2))),IF(LEN(B779)=3,"Total",IF(OR(LEFT(B779,3)="340",LEFT(B779,3)="350",ISNUMBER(F779)),IF(SUM(D779:F779)=0,0,"Data"),"No Number")),"Head"))</f>
        <v>0</v>
      </c>
    </row>
    <row r="780">
      <c r="B780">
        <f>IF(OR(    'BS-9'!B257=0,   'BS-9'!B257 =""),"",   'BS-9'!B257)</f>
        <v>2531007</v>
      </c>
      <c r="C780" t="str">
        <f>IF(OR(    'BS-9'!B257=0,   'BS-9'!B257 =""),"",   'BS-9'!C257)</f>
        <v>Integrated Five Year Programs-സംയോജിത പഞ്ചവല്‍സര പരിപാടി</v>
      </c>
      <c r="D780">
        <f>IF(OR(    'BS-9'!B257=0,   'BS-9'!B257 =""),"",   'BS-9'!D257)</f>
        <v>0</v>
      </c>
      <c r="E780">
        <f>IF(OR(    'BS-9'!B257=0,   'BS-9'!B257 =""),"",   'BS-9'!E257)</f>
        <v>0</v>
      </c>
      <c r="F780">
        <f>IF(OR(    'BS-9'!B257=0,   'BS-9'!B257 =""),"",   'BS-9'!F257)</f>
        <v>0</v>
      </c>
      <c r="G780">
        <f>IF(B780="","No Number",IF(ISNUMBER(VALUE(MID(B780,5,2))),IF(LEN(B780)=3,"Total",IF(OR(LEFT(B780,3)="340",LEFT(B780,3)="350",ISNUMBER(F780)),IF(SUM(D780:F780)=0,0,"Data"),"No Number")),"Head"))</f>
        <v>0</v>
      </c>
    </row>
    <row r="781">
      <c r="B781">
        <f>IF(OR(    'BS-9'!B258=0,   'BS-9'!B258 =""),"",   'BS-9'!B258)</f>
        <v>2531008</v>
      </c>
      <c r="C781" t="str">
        <f>IF(OR(    'BS-9'!B258=0,   'BS-9'!B258 =""),"",   'BS-9'!C258)</f>
        <v>EMS Total Housing Scheme-ഈഎംസ്  സമ്പൂര്‍ണ ഭവന  പദ്ധതി</v>
      </c>
      <c r="D781">
        <f>IF(OR(    'BS-9'!B258=0,   'BS-9'!B258 =""),"",   'BS-9'!D258)</f>
        <v>0</v>
      </c>
      <c r="E781">
        <f>IF(OR(    'BS-9'!B258=0,   'BS-9'!B258 =""),"",   'BS-9'!E258)</f>
        <v>0</v>
      </c>
      <c r="F781">
        <f>IF(OR(    'BS-9'!B258=0,   'BS-9'!B258 =""),"",   'BS-9'!F258)</f>
        <v>0</v>
      </c>
      <c r="G781">
        <f>IF(B781="","No Number",IF(ISNUMBER(VALUE(MID(B781,5,2))),IF(LEN(B781)=3,"Total",IF(OR(LEFT(B781,3)="340",LEFT(B781,3)="350",ISNUMBER(F781)),IF(SUM(D781:F781)=0,0,"Data"),"No Number")),"Head"))</f>
        <v>0</v>
      </c>
    </row>
    <row r="782">
      <c r="B782">
        <f>IF(OR(    'BS-9'!B259=0,   'BS-9'!B259 =""),"",   'BS-9'!B259)</f>
        <v>2531009</v>
      </c>
      <c r="C782" t="str">
        <f>IF(OR(    'BS-9'!B259=0,   'BS-9'!B259 =""),"",   'BS-9'!C259)</f>
        <v xml:space="preserve">Computerisation of Grama Panchayats-പഞ്ചായത്തുകളുടെ കമ്പ്യൂട്ടര്‍വല്‍ക്കരണം </v>
      </c>
      <c r="D782">
        <f>IF(OR(    'BS-9'!B259=0,   'BS-9'!B259 =""),"",   'BS-9'!D259)</f>
        <v>0</v>
      </c>
      <c r="E782">
        <f>IF(OR(    'BS-9'!B259=0,   'BS-9'!B259 =""),"",   'BS-9'!E259)</f>
        <v>0</v>
      </c>
      <c r="F782">
        <f>IF(OR(    'BS-9'!B259=0,   'BS-9'!B259 =""),"",   'BS-9'!F259)</f>
        <v>0</v>
      </c>
      <c r="G782">
        <f>IF(B782="","No Number",IF(ISNUMBER(VALUE(MID(B782,5,2))),IF(LEN(B782)=3,"Total",IF(OR(LEFT(B782,3)="340",LEFT(B782,3)="350",ISNUMBER(F782)),IF(SUM(D782:F782)=0,0,"Data"),"No Number")),"Head"))</f>
        <v>0</v>
      </c>
    </row>
    <row r="783">
      <c r="B783">
        <f>IF(OR(    'BS-9'!B260=0,   'BS-9'!B260 =""),"",   'BS-9'!B260)</f>
        <v>2531010</v>
      </c>
      <c r="C783" t="str">
        <f>IF(OR(    'BS-9'!B260=0,   'BS-9'!B260 =""),"",   'BS-9'!C260)</f>
        <v>Development Fund for SGRY, RIDF Projects - SGRY, RIDF Project കള്‍ക്കുള്ള വികസന ഫണ്ട്</v>
      </c>
      <c r="D783">
        <f>IF(OR(    'BS-9'!B260=0,   'BS-9'!B260 =""),"",   'BS-9'!D260)</f>
        <v>0</v>
      </c>
      <c r="E783">
        <f>IF(OR(    'BS-9'!B260=0,   'BS-9'!B260 =""),"",   'BS-9'!E260)</f>
        <v>0</v>
      </c>
      <c r="F783">
        <f>IF(OR(    'BS-9'!B260=0,   'BS-9'!B260 =""),"",   'BS-9'!F260)</f>
        <v>0</v>
      </c>
      <c r="G783">
        <f>IF(B783="","No Number",IF(ISNUMBER(VALUE(MID(B783,5,2))),IF(LEN(B783)=3,"Total",IF(OR(LEFT(B783,3)="340",LEFT(B783,3)="350",ISNUMBER(F783)),IF(SUM(D783:F783)=0,0,"Data"),"No Number")),"Head"))</f>
        <v>0</v>
      </c>
    </row>
    <row r="784">
      <c r="B784">
        <f>IF(OR(    'BS-9'!B261=0,   'BS-9'!B261 =""),"",   'BS-9'!B261)</f>
        <v>2531011</v>
      </c>
      <c r="C784" t="str">
        <f>IF(OR(    'BS-9'!B261=0,   'BS-9'!B261 =""),"",   'BS-9'!C261)</f>
        <v xml:space="preserve">Contribution towards SSA - എസ്.എസ്.എ. പദ്ധതിക്കുള്ള വിഹിതം </v>
      </c>
      <c r="D784">
        <f>IF(OR(    'BS-9'!B261=0,   'BS-9'!B261 =""),"",   'BS-9'!D261)</f>
        <v>0</v>
      </c>
      <c r="E784">
        <f>IF(OR(    'BS-9'!B261=0,   'BS-9'!B261 =""),"",   'BS-9'!E261)</f>
        <v>0</v>
      </c>
      <c r="F784">
        <f>IF(OR(    'BS-9'!B261=0,   'BS-9'!B261 =""),"",   'BS-9'!F261)</f>
        <v>0</v>
      </c>
      <c r="G784">
        <f>IF(B784="","No Number",IF(ISNUMBER(VALUE(MID(B784,5,2))),IF(LEN(B784)=3,"Total",IF(OR(LEFT(B784,3)="340",LEFT(B784,3)="350",ISNUMBER(F784)),IF(SUM(D784:F784)=0,0,"Data"),"No Number")),"Head"))</f>
        <v>0</v>
      </c>
    </row>
    <row r="785">
      <c r="B785">
        <f>IF(OR(    'BS-9'!B262=0,   'BS-9'!B262 =""),"",   'BS-9'!B262)</f>
        <v>2531012</v>
      </c>
      <c r="C785" t="str">
        <f>IF(OR(    'BS-9'!B262=0,   'BS-9'!B262 =""),"",   'BS-9'!C262)</f>
        <v>Payments to IKM-ഐ.കെ.എംനുള്ള പണം നല്‍കല്‍</v>
      </c>
      <c r="D785">
        <f>IF(OR(    'BS-9'!B262=0,   'BS-9'!B262 =""),"",   'BS-9'!D262)</f>
        <v>1038073</v>
      </c>
      <c r="E785">
        <f>IF(OR(    'BS-9'!B262=0,   'BS-9'!B262 =""),"",   'BS-9'!E262)</f>
        <v>125000</v>
      </c>
      <c r="F785">
        <f>IF(OR(    'BS-9'!B262=0,   'BS-9'!B262 =""),"",   'BS-9'!F262)</f>
        <v>150000</v>
      </c>
      <c r="G785" t="str">
        <f>IF(B785="","No Number",IF(ISNUMBER(VALUE(MID(B785,5,2))),IF(LEN(B785)=3,"Total",IF(OR(LEFT(B785,3)="340",LEFT(B785,3)="350",ISNUMBER(F785)),IF(SUM(D785:F785)=0,0,"Data"),"No Number")),"Head"))</f>
        <v>Data</v>
      </c>
    </row>
    <row r="786">
      <c r="B786">
        <f>IF(OR(    'BS-9'!B263=0,   'BS-9'!B263 =""),"",   'BS-9'!B263)</f>
        <v>2531013</v>
      </c>
      <c r="C786" t="str">
        <f>IF(OR(    'BS-9'!B263=0,   'BS-9'!B263 =""),"",   'BS-9'!C263)</f>
        <v>Payments to KILA-കിലക്കുള്ള പണം നല്‍കല്‍</v>
      </c>
      <c r="D786">
        <f>IF(OR(    'BS-9'!B263=0,   'BS-9'!B263 =""),"",   'BS-9'!D263)</f>
        <v>0</v>
      </c>
      <c r="E786">
        <f>IF(OR(    'BS-9'!B263=0,   'BS-9'!B263 =""),"",   'BS-9'!E263)</f>
        <v>0</v>
      </c>
      <c r="F786">
        <f>IF(OR(    'BS-9'!B263=0,   'BS-9'!B263 =""),"",   'BS-9'!F263)</f>
        <v>0</v>
      </c>
      <c r="G786">
        <f>IF(B786="","No Number",IF(ISNUMBER(VALUE(MID(B786,5,2))),IF(LEN(B786)=3,"Total",IF(OR(LEFT(B786,3)="340",LEFT(B786,3)="350",ISNUMBER(F786)),IF(SUM(D786:F786)=0,0,"Data"),"No Number")),"Head"))</f>
        <v>0</v>
      </c>
    </row>
    <row r="787">
      <c r="B787">
        <f>IF(OR(    'BS-9'!B264=0,   'BS-9'!B264 =""),"",   'BS-9'!B264)</f>
        <v>2531014</v>
      </c>
      <c r="C787" t="str">
        <f>IF(OR(    'BS-9'!B264=0,   'BS-9'!B264 =""),"",   'BS-9'!C264)</f>
        <v>Payments to Drinking Water-കുടിവെള്ളത്തിനുള്ള  പണം നല്‍കല്‍</v>
      </c>
      <c r="D787">
        <f>IF(OR(    'BS-9'!B264=0,   'BS-9'!B264 =""),"",   'BS-9'!D264)</f>
        <v>0</v>
      </c>
      <c r="E787">
        <f>IF(OR(    'BS-9'!B264=0,   'BS-9'!B264 =""),"",   'BS-9'!E264)</f>
        <v>0</v>
      </c>
      <c r="F787">
        <f>IF(OR(    'BS-9'!B264=0,   'BS-9'!B264 =""),"",   'BS-9'!F264)</f>
        <v>0</v>
      </c>
      <c r="G787">
        <f>IF(B787="","No Number",IF(ISNUMBER(VALUE(MID(B787,5,2))),IF(LEN(B787)=3,"Total",IF(OR(LEFT(B787,3)="340",LEFT(B787,3)="350",ISNUMBER(F787)),IF(SUM(D787:F787)=0,0,"Data"),"No Number")),"Head"))</f>
        <v>0</v>
      </c>
    </row>
    <row r="788">
      <c r="B788" t="str">
        <f>IF(OR(    'BS-9'!B265=0,   'BS-9'!B265 =""),"",   'BS-9'!B265)</f>
        <v/>
      </c>
      <c r="C788" t="str">
        <f>IF(OR(    'BS-9'!B265=0,   'BS-9'!B265 =""),"",   'BS-9'!C265)</f>
        <v/>
      </c>
      <c r="D788" t="str">
        <f>IF(OR(    'BS-9'!B265=0,   'BS-9'!B265 =""),"",   'BS-9'!D265)</f>
        <v/>
      </c>
      <c r="E788" t="str">
        <f>IF(OR(    'BS-9'!B265=0,   'BS-9'!B265 =""),"",   'BS-9'!E265)</f>
        <v/>
      </c>
      <c r="F788" t="str">
        <f>IF(OR(    'BS-9'!B265=0,   'BS-9'!B265 =""),"",   'BS-9'!F265)</f>
        <v/>
      </c>
      <c r="G788" t="str">
        <f>IF(B788="","No Number",IF(ISNUMBER(VALUE(MID(B788,5,2))),IF(LEN(B788)=3,"Total",IF(OR(LEFT(B788,3)="340",LEFT(B788,3)="350",ISNUMBER(F788)),IF(SUM(D788:F788)=0,0,"Data"),"No Number")),"Head"))</f>
        <v>No Number</v>
      </c>
    </row>
    <row r="789">
      <c r="B789" t="str">
        <f>IF(OR(    'BS-9'!B266=0,   'BS-9'!B266 =""),"",   'BS-9'!B266)</f>
        <v/>
      </c>
      <c r="C789" t="str">
        <f>IF(OR(    'BS-9'!B266=0,   'BS-9'!B266 =""),"",   'BS-9'!C266)</f>
        <v/>
      </c>
      <c r="D789" t="str">
        <f>IF(OR(    'BS-9'!B266=0,   'BS-9'!B266 =""),"",   'BS-9'!D266)</f>
        <v/>
      </c>
      <c r="E789" t="str">
        <f>IF(OR(    'BS-9'!B266=0,   'BS-9'!B266 =""),"",   'BS-9'!E266)</f>
        <v/>
      </c>
      <c r="F789" t="str">
        <f>IF(OR(    'BS-9'!B266=0,   'BS-9'!B266 =""),"",   'BS-9'!F266)</f>
        <v/>
      </c>
      <c r="G789" t="str">
        <f>IF(B789="","No Number",IF(ISNUMBER(VALUE(MID(B789,5,2))),IF(LEN(B789)=3,"Total",IF(OR(LEFT(B789,3)="340",LEFT(B789,3)="350",ISNUMBER(F789)),IF(SUM(D789:F789)=0,0,"Data"),"No Number")),"Head"))</f>
        <v>No Number</v>
      </c>
    </row>
    <row r="790">
      <c r="B790" t="str">
        <f>IF(OR(    'BS-9'!B267=0,   'BS-9'!B267 =""),"",   'BS-9'!B267)</f>
        <v/>
      </c>
      <c r="C790" t="str">
        <f>IF(OR(    'BS-9'!B267=0,   'BS-9'!B267 =""),"",   'BS-9'!C267)</f>
        <v/>
      </c>
      <c r="D790" t="str">
        <f>IF(OR(    'BS-9'!B267=0,   'BS-9'!B267 =""),"",   'BS-9'!D267)</f>
        <v/>
      </c>
      <c r="E790" t="str">
        <f>IF(OR(    'BS-9'!B267=0,   'BS-9'!B267 =""),"",   'BS-9'!E267)</f>
        <v/>
      </c>
      <c r="F790" t="str">
        <f>IF(OR(    'BS-9'!B267=0,   'BS-9'!B267 =""),"",   'BS-9'!F267)</f>
        <v/>
      </c>
      <c r="G790" t="str">
        <f>IF(B790="","No Number",IF(ISNUMBER(VALUE(MID(B790,5,2))),IF(LEN(B790)=3,"Total",IF(OR(LEFT(B790,3)="340",LEFT(B790,3)="350",ISNUMBER(F790)),IF(SUM(D790:F790)=0,0,"Data"),"No Number")),"Head"))</f>
        <v>No Number</v>
      </c>
    </row>
    <row r="791">
      <c r="B791" t="str">
        <f>IF(OR(    'BS-9'!B268=0,   'BS-9'!B268 =""),"",   'BS-9'!B268)</f>
        <v/>
      </c>
      <c r="C791" t="str">
        <f>IF(OR(    'BS-9'!B268=0,   'BS-9'!B268 =""),"",   'BS-9'!C268)</f>
        <v/>
      </c>
      <c r="D791" t="str">
        <f>IF(OR(    'BS-9'!B268=0,   'BS-9'!B268 =""),"",   'BS-9'!D268)</f>
        <v/>
      </c>
      <c r="E791" t="str">
        <f>IF(OR(    'BS-9'!B268=0,   'BS-9'!B268 =""),"",   'BS-9'!E268)</f>
        <v/>
      </c>
      <c r="F791" t="str">
        <f>IF(OR(    'BS-9'!B268=0,   'BS-9'!B268 =""),"",   'BS-9'!F268)</f>
        <v/>
      </c>
      <c r="G791" t="str">
        <f>IF(B791="","No Number",IF(ISNUMBER(VALUE(MID(B791,5,2))),IF(LEN(B791)=3,"Total",IF(OR(LEFT(B791,3)="340",LEFT(B791,3)="350",ISNUMBER(F791)),IF(SUM(D791:F791)=0,0,"Data"),"No Number")),"Head"))</f>
        <v>No Number</v>
      </c>
    </row>
    <row r="792">
      <c r="B792">
        <f>IF(OR(    'BS-9'!B269=0,   'BS-9'!B269 =""),"",   'BS-9'!B269)</f>
        <v>253</v>
      </c>
      <c r="C792" t="str">
        <f>IF(OR(    'BS-9'!B269=0,   'BS-9'!B269 =""),"",   'BS-9'!C269)</f>
        <v>Total-Projects not included in Sector Division</v>
      </c>
      <c r="D792">
        <f>SUBTOTAL(9,D774:D791)</f>
        <v>1038073</v>
      </c>
      <c r="E792">
        <f>SUBTOTAL(9,E774:E791)</f>
        <v>125000</v>
      </c>
      <c r="F792">
        <f>SUBTOTAL(9,F774:F791)</f>
        <v>150000</v>
      </c>
      <c r="G792" t="str">
        <f>IF(B792="","No Number",IF(ISNUMBER(VALUE(MID(B792,5,2))),IF(LEN(B792)=3,"Total",IF(OR(LEFT(B792,3)="340",LEFT(B792,3)="350",ISNUMBER(F792)),IF(SUM(D792:F792)=0,0,"Data"),"No Number")),"Head"))</f>
        <v>Head</v>
      </c>
    </row>
    <row r="793" xml:space="preserve">
      <c r="B793" t="str">
        <v>BS-9 PARTICULARS</v>
      </c>
      <c r="D793" t="str">
        <f>D32</f>
        <v>Actuals for the year 2023-2024(യഥാര്‍ത്ഥ കണക്ക് 2023-2024)</v>
      </c>
      <c r="E793" t="str">
        <f>E32</f>
        <v>Budget  for the  year (including all revisions) 2024-2025  (പരിഷ്കരിച്ച ബജറ്റ്  2024-2025)</v>
      </c>
      <c r="F793" t="str" xml:space="preserve">
        <f>F32</f>
        <v xml:space="preserve">Budget for the Year2025-2026
 (ബജറ്റ്-2025-2026)</v>
      </c>
      <c r="G793" t="str">
        <f>IF(B793="","No Number",IF(ISNUMBER(VALUE(MID(B793,5,2))),IF(LEN(B793)=3,"Total",IF(OR(LEFT(B793,3)="340",LEFT(B793,3)="350",ISNUMBER(F793)),IF(SUM(D793:F793)=0,0,"Data"),"No Number")),"Head"))</f>
        <v>Head</v>
      </c>
    </row>
    <row r="794">
      <c r="B794" t="str">
        <f>'BS-9'!B270</f>
        <v>255 - Maintenance Projects</v>
      </c>
      <c r="G794" t="str">
        <f>IF(B794="","No Number",IF(ISNUMBER(VALUE(MID(B794,5,2))),IF(LEN(B794)=3,"Total",IF(OR(LEFT(B794,3)="340",LEFT(B794,3)="350",ISNUMBER(F794)),IF(SUM(D794:F794)=0,0,"Data"),"No Number")),"Head"))</f>
        <v>Head</v>
      </c>
    </row>
    <row r="795">
      <c r="B795">
        <f>IF(OR(    'BS-9'!B271=0,   'BS-9'!B271 =""),"",   'BS-9'!B271)</f>
        <v>2551001</v>
      </c>
      <c r="C795" t="str">
        <f>IF(OR(    'BS-9'!B271=0,   'BS-9'!B271 =""),"",   'BS-9'!C271)</f>
        <v xml:space="preserve">Maintenance Projects - Road Assets-റോഡ്‌ ആസ്തികള്‍ക്കുള്ള മെയിന്റനന്‍സ് പ്രോജക്ടുകള്‍ </v>
      </c>
      <c r="D795">
        <f>IF(OR(    'BS-9'!B271=0,   'BS-9'!B271 =""),"",   'BS-9'!D271)</f>
        <v>0</v>
      </c>
      <c r="E795">
        <f>IF(OR(    'BS-9'!B271=0,   'BS-9'!B271 =""),"",   'BS-9'!E271)</f>
        <v>0</v>
      </c>
      <c r="F795">
        <f>IF(OR(    'BS-9'!B271=0,   'BS-9'!B271 =""),"",   'BS-9'!F271)</f>
        <v>0</v>
      </c>
      <c r="G795">
        <f>IF(B795="","No Number",IF(ISNUMBER(VALUE(MID(B795,5,2))),IF(LEN(B795)=3,"Total",IF(OR(LEFT(B795,3)="340",LEFT(B795,3)="350",ISNUMBER(F795)),IF(SUM(D795:F795)=0,0,"Data"),"No Number")),"Head"))</f>
        <v>0</v>
      </c>
    </row>
    <row r="796">
      <c r="B796">
        <f>IF(OR(    'BS-9'!B272=0,   'BS-9'!B272 =""),"",   'BS-9'!B272)</f>
        <v>2552001</v>
      </c>
      <c r="C796" t="str">
        <f>IF(OR(    'BS-9'!B272=0,   'BS-9'!B272 =""),"",   'BS-9'!C272)</f>
        <v xml:space="preserve">Maintenance Projects - Non Road Assets- Transferred Institutions - Agriculture- റോഡ്‌ ഇതര  ആസ്തികള്‍ക്കുള്ള മെയിന്റനന്‍സ് പ്രോജക്ടുകള്‍ -കൃഷി </v>
      </c>
      <c r="D796">
        <f>IF(OR(    'BS-9'!B272=0,   'BS-9'!B272 =""),"",   'BS-9'!D272)</f>
        <v>0</v>
      </c>
      <c r="E796">
        <f>IF(OR(    'BS-9'!B272=0,   'BS-9'!B272 =""),"",   'BS-9'!E272)</f>
        <v>0</v>
      </c>
      <c r="F796">
        <f>IF(OR(    'BS-9'!B272=0,   'BS-9'!B272 =""),"",   'BS-9'!F272)</f>
        <v>0</v>
      </c>
      <c r="G796">
        <f>IF(B796="","No Number",IF(ISNUMBER(VALUE(MID(B796,5,2))),IF(LEN(B796)=3,"Total",IF(OR(LEFT(B796,3)="340",LEFT(B796,3)="350",ISNUMBER(F796)),IF(SUM(D796:F796)=0,0,"Data"),"No Number")),"Head"))</f>
        <v>0</v>
      </c>
    </row>
    <row r="797">
      <c r="B797">
        <f>IF(OR(    'BS-9'!B273=0,   'BS-9'!B273 =""),"",   'BS-9'!B273)</f>
        <v>2552002</v>
      </c>
      <c r="C797" t="str">
        <f>IF(OR(    'BS-9'!B273=0,   'BS-9'!B273 =""),"",   'BS-9'!C273)</f>
        <v xml:space="preserve">Maintenance Projects - Non Road Assets- Transferred Institutions - Animal Husbandry-റോഡ്‌ ഇതര  ആസ്തികള്‍ക്കുള്ള മെയിന്റനന്‍സ് പ്രോജക്ടുകള്‍ -മൃഗ സംരക്ഷണം </v>
      </c>
      <c r="D797">
        <f>IF(OR(    'BS-9'!B273=0,   'BS-9'!B273 =""),"",   'BS-9'!D273)</f>
        <v>0</v>
      </c>
      <c r="E797">
        <f>IF(OR(    'BS-9'!B273=0,   'BS-9'!B273 =""),"",   'BS-9'!E273)</f>
        <v>0</v>
      </c>
      <c r="F797">
        <f>IF(OR(    'BS-9'!B273=0,   'BS-9'!B273 =""),"",   'BS-9'!F273)</f>
        <v>0</v>
      </c>
      <c r="G797">
        <f>IF(B797="","No Number",IF(ISNUMBER(VALUE(MID(B797,5,2))),IF(LEN(B797)=3,"Total",IF(OR(LEFT(B797,3)="340",LEFT(B797,3)="350",ISNUMBER(F797)),IF(SUM(D797:F797)=0,0,"Data"),"No Number")),"Head"))</f>
        <v>0</v>
      </c>
    </row>
    <row r="798">
      <c r="B798">
        <f>IF(OR(    'BS-9'!B274=0,   'BS-9'!B274 =""),"",   'BS-9'!B274)</f>
        <v>2552003</v>
      </c>
      <c r="C798" t="str">
        <f>IF(OR(    'BS-9'!B274=0,   'BS-9'!B274 =""),"",   'BS-9'!C274)</f>
        <v xml:space="preserve">Maintenance Projects - Non Road Assets- Transferred Institutions - Fisheries-റോഡ്‌ ഇതര  ആസ്തികള്‍ക്കുള്ള മെയിന്റനന്‍സ് പ്രോജക്ടുകള്‍ -മത്സ്യ കൃഷി </v>
      </c>
      <c r="D798">
        <f>IF(OR(    'BS-9'!B274=0,   'BS-9'!B274 =""),"",   'BS-9'!D274)</f>
        <v>0</v>
      </c>
      <c r="E798">
        <f>IF(OR(    'BS-9'!B274=0,   'BS-9'!B274 =""),"",   'BS-9'!E274)</f>
        <v>0</v>
      </c>
      <c r="F798">
        <f>IF(OR(    'BS-9'!B274=0,   'BS-9'!B274 =""),"",   'BS-9'!F274)</f>
        <v>0</v>
      </c>
      <c r="G798">
        <f>IF(B798="","No Number",IF(ISNUMBER(VALUE(MID(B798,5,2))),IF(LEN(B798)=3,"Total",IF(OR(LEFT(B798,3)="340",LEFT(B798,3)="350",ISNUMBER(F798)),IF(SUM(D798:F798)=0,0,"Data"),"No Number")),"Head"))</f>
        <v>0</v>
      </c>
    </row>
    <row r="799">
      <c r="B799">
        <f>IF(OR(    'BS-9'!B275=0,   'BS-9'!B275 =""),"",   'BS-9'!B275)</f>
        <v>2552004</v>
      </c>
      <c r="C799" t="str">
        <f>IF(OR(    'BS-9'!B275=0,   'BS-9'!B275 =""),"",   'BS-9'!C275)</f>
        <v xml:space="preserve">Maintenance Projects - Non Road Assets- Transferred Institutions - Industries-റോഡ്‌ ഇതര  ആസ്തികള്‍ക്കുള്ള മെയിന്റനന്‍സ് പ്രോജക്ടുകള്‍ -വ്യവസായം </v>
      </c>
      <c r="D799">
        <f>IF(OR(    'BS-9'!B275=0,   'BS-9'!B275 =""),"",   'BS-9'!D275)</f>
        <v>0</v>
      </c>
      <c r="E799">
        <f>IF(OR(    'BS-9'!B275=0,   'BS-9'!B275 =""),"",   'BS-9'!E275)</f>
        <v>0</v>
      </c>
      <c r="F799">
        <f>IF(OR(    'BS-9'!B275=0,   'BS-9'!B275 =""),"",   'BS-9'!F275)</f>
        <v>0</v>
      </c>
      <c r="G799">
        <f>IF(B799="","No Number",IF(ISNUMBER(VALUE(MID(B799,5,2))),IF(LEN(B799)=3,"Total",IF(OR(LEFT(B799,3)="340",LEFT(B799,3)="350",ISNUMBER(F799)),IF(SUM(D799:F799)=0,0,"Data"),"No Number")),"Head"))</f>
        <v>0</v>
      </c>
    </row>
    <row r="800">
      <c r="B800">
        <f>IF(OR(    'BS-9'!B276=0,   'BS-9'!B276 =""),"",   'BS-9'!B276)</f>
        <v>2552005</v>
      </c>
      <c r="C800" t="str">
        <f>IF(OR(    'BS-9'!B276=0,   'BS-9'!B276 =""),"",   'BS-9'!C276)</f>
        <v>Maintenance Projects - Non Road Assets- Transferred Institutions - Social Welfare-റോഡ്‌ ഇതര  ആസ്തികള്‍ക്കുള്ള മെയിന്റനന്‍സ് പ്രോജക്ടുകള്‍ സാമൂഹ്യ ക്ഷേമം</v>
      </c>
      <c r="D800">
        <f>IF(OR(    'BS-9'!B276=0,   'BS-9'!B276 =""),"",   'BS-9'!D276)</f>
        <v>0</v>
      </c>
      <c r="E800">
        <f>IF(OR(    'BS-9'!B276=0,   'BS-9'!B276 =""),"",   'BS-9'!E276)</f>
        <v>0</v>
      </c>
      <c r="F800">
        <f>IF(OR(    'BS-9'!B276=0,   'BS-9'!B276 =""),"",   'BS-9'!F276)</f>
        <v>0</v>
      </c>
      <c r="G800">
        <f>IF(B800="","No Number",IF(ISNUMBER(VALUE(MID(B800,5,2))),IF(LEN(B800)=3,"Total",IF(OR(LEFT(B800,3)="340",LEFT(B800,3)="350",ISNUMBER(F800)),IF(SUM(D800:F800)=0,0,"Data"),"No Number")),"Head"))</f>
        <v>0</v>
      </c>
    </row>
    <row r="801">
      <c r="B801">
        <f>IF(OR(    'BS-9'!B277=0,   'BS-9'!B277 =""),"",   'BS-9'!B277)</f>
        <v>2552006</v>
      </c>
      <c r="C801" t="str">
        <f>IF(OR(    'BS-9'!B277=0,   'BS-9'!B277 =""),"",   'BS-9'!C277)</f>
        <v xml:space="preserve">Maintenance Projects - Non Road Assets- Transferred Institutions -Allopathy (Hospitals/Dispensaries) റോഡ്‌ ഇതര  ആസ്തികള്‍ക്കുള്ള മെയിന്റനന്‍സ് പ്രോജക്ടുകള്‍ -ആശുപത്രി/ഡിസ്പന്സറി -അലോപ്പതി </v>
      </c>
      <c r="D801">
        <f>IF(OR(    'BS-9'!B277=0,   'BS-9'!B277 =""),"",   'BS-9'!D277)</f>
        <v>0</v>
      </c>
      <c r="E801">
        <f>IF(OR(    'BS-9'!B277=0,   'BS-9'!B277 =""),"",   'BS-9'!E277)</f>
        <v>0</v>
      </c>
      <c r="F801">
        <f>IF(OR(    'BS-9'!B277=0,   'BS-9'!B277 =""),"",   'BS-9'!F277)</f>
        <v>0</v>
      </c>
      <c r="G801">
        <f>IF(B801="","No Number",IF(ISNUMBER(VALUE(MID(B801,5,2))),IF(LEN(B801)=3,"Total",IF(OR(LEFT(B801,3)="340",LEFT(B801,3)="350",ISNUMBER(F801)),IF(SUM(D801:F801)=0,0,"Data"),"No Number")),"Head"))</f>
        <v>0</v>
      </c>
    </row>
    <row r="802">
      <c r="B802">
        <f>IF(OR(    'BS-9'!B278=0,   'BS-9'!B278 =""),"",   'BS-9'!B278)</f>
        <v>2552007</v>
      </c>
      <c r="C802" t="str">
        <f>IF(OR(    'BS-9'!B278=0,   'BS-9'!B278 =""),"",   'BS-9'!C278)</f>
        <v xml:space="preserve">Maintenance Projects - Non Road Assets- Transferred Institutions - Ayurveda (Hospitals/Dispensaries) -റോഡ്‌ ഇതര  ആസ്തികള്‍ക്കുള്ള മെയിന്റനന്‍സ് പ്രോജക്ടുകള്‍ -ആശുപത്രി-ആയുര്‍വേദം </v>
      </c>
      <c r="D802">
        <f>IF(OR(    'BS-9'!B278=0,   'BS-9'!B278 =""),"",   'BS-9'!D278)</f>
        <v>0</v>
      </c>
      <c r="E802">
        <f>IF(OR(    'BS-9'!B278=0,   'BS-9'!B278 =""),"",   'BS-9'!E278)</f>
        <v>0</v>
      </c>
      <c r="F802">
        <f>IF(OR(    'BS-9'!B278=0,   'BS-9'!B278 =""),"",   'BS-9'!F278)</f>
        <v>0</v>
      </c>
      <c r="G802">
        <f>IF(B802="","No Number",IF(ISNUMBER(VALUE(MID(B802,5,2))),IF(LEN(B802)=3,"Total",IF(OR(LEFT(B802,3)="340",LEFT(B802,3)="350",ISNUMBER(F802)),IF(SUM(D802:F802)=0,0,"Data"),"No Number")),"Head"))</f>
        <v>0</v>
      </c>
    </row>
    <row r="803">
      <c r="B803">
        <f>IF(OR(    'BS-9'!B279=0,   'BS-9'!B279 =""),"",   'BS-9'!B279)</f>
        <v>2552008</v>
      </c>
      <c r="C803" t="str">
        <f>IF(OR(    'BS-9'!B279=0,   'BS-9'!B279 =""),"",   'BS-9'!C279)</f>
        <v xml:space="preserve">Maintenance Projects - Non Road Assets- Transferred Institutions -  Homeopathy  (Hospitals/Dispensaries) -റോഡ്‌ ഇതര  ആസ്തികള്‍ക്കുള്ള മെയിന്റനന്‍സ് പ്രോജക്ടുകള്‍ -ആശുപത്രി-ഹോമിയോപ്പതി  </v>
      </c>
      <c r="D803">
        <f>IF(OR(    'BS-9'!B279=0,   'BS-9'!B279 =""),"",   'BS-9'!D279)</f>
        <v>0</v>
      </c>
      <c r="E803">
        <f>IF(OR(    'BS-9'!B279=0,   'BS-9'!B279 =""),"",   'BS-9'!E279)</f>
        <v>0</v>
      </c>
      <c r="F803">
        <f>IF(OR(    'BS-9'!B279=0,   'BS-9'!B279 =""),"",   'BS-9'!F279)</f>
        <v>0</v>
      </c>
      <c r="G803">
        <f>IF(B803="","No Number",IF(ISNUMBER(VALUE(MID(B803,5,2))),IF(LEN(B803)=3,"Total",IF(OR(LEFT(B803,3)="340",LEFT(B803,3)="350",ISNUMBER(F803)),IF(SUM(D803:F803)=0,0,"Data"),"No Number")),"Head"))</f>
        <v>0</v>
      </c>
    </row>
    <row r="804">
      <c r="B804">
        <f>IF(OR(    'BS-9'!B280=0,   'BS-9'!B280 =""),"",   'BS-9'!B280)</f>
        <v>2552009</v>
      </c>
      <c r="C804" t="str">
        <f>IF(OR(    'BS-9'!B280=0,   'BS-9'!B280 =""),"",   'BS-9'!C280)</f>
        <v xml:space="preserve">Maintenance Projects - Non Road Assets- Transferred Institutions - Unani (Hospitals/Dispensaries)-റോഡ്‌ ഇതര  ആസ്തികള്‍ക്കുള്ള മെയിന്റനന്‍സ് പ്രോജക്ടുകള്‍ -ആശുപത്രി-യുനാനി </v>
      </c>
      <c r="D804">
        <f>IF(OR(    'BS-9'!B280=0,   'BS-9'!B280 =""),"",   'BS-9'!D280)</f>
        <v>0</v>
      </c>
      <c r="E804">
        <f>IF(OR(    'BS-9'!B280=0,   'BS-9'!B280 =""),"",   'BS-9'!E280)</f>
        <v>0</v>
      </c>
      <c r="F804">
        <f>IF(OR(    'BS-9'!B280=0,   'BS-9'!B280 =""),"",   'BS-9'!F280)</f>
        <v>0</v>
      </c>
      <c r="G804">
        <f>IF(B804="","No Number",IF(ISNUMBER(VALUE(MID(B804,5,2))),IF(LEN(B804)=3,"Total",IF(OR(LEFT(B804,3)="340",LEFT(B804,3)="350",ISNUMBER(F804)),IF(SUM(D804:F804)=0,0,"Data"),"No Number")),"Head"))</f>
        <v>0</v>
      </c>
    </row>
    <row r="805">
      <c r="B805">
        <f>IF(OR(    'BS-9'!B281=0,   'BS-9'!B281 =""),"",   'BS-9'!B281)</f>
        <v>2552010</v>
      </c>
      <c r="C805" t="str">
        <f>IF(OR(    'BS-9'!B281=0,   'BS-9'!B281 =""),"",   'BS-9'!C281)</f>
        <v xml:space="preserve">Maintenance Projects - Non Road Assets- Transferred Institutions - Siddha (Hospitals/Dispensaries) -റോഡ്‌ ഇതര  ആസ്തികള്‍ക്കുള്ള മെയിന്റനന്‍സ് പ്രോജക്ടുകള്‍ -ആശുപത്രി-സിദ്ധ </v>
      </c>
      <c r="D805">
        <f>IF(OR(    'BS-9'!B281=0,   'BS-9'!B281 =""),"",   'BS-9'!D281)</f>
        <v>0</v>
      </c>
      <c r="E805">
        <f>IF(OR(    'BS-9'!B281=0,   'BS-9'!B281 =""),"",   'BS-9'!E281)</f>
        <v>0</v>
      </c>
      <c r="F805">
        <f>IF(OR(    'BS-9'!B281=0,   'BS-9'!B281 =""),"",   'BS-9'!F281)</f>
        <v>0</v>
      </c>
      <c r="G805">
        <f>IF(B805="","No Number",IF(ISNUMBER(VALUE(MID(B805,5,2))),IF(LEN(B805)=3,"Total",IF(OR(LEFT(B805,3)="340",LEFT(B805,3)="350",ISNUMBER(F805)),IF(SUM(D805:F805)=0,0,"Data"),"No Number")),"Head"))</f>
        <v>0</v>
      </c>
    </row>
    <row r="806">
      <c r="B806">
        <f>IF(OR(    'BS-9'!B282=0,   'BS-9'!B282 =""),"",   'BS-9'!B282)</f>
        <v>2552011</v>
      </c>
      <c r="C806" t="str">
        <f>IF(OR(    'BS-9'!B282=0,   'BS-9'!B282 =""),"",   'BS-9'!C282)</f>
        <v xml:space="preserve">Maintenance Projects - Non Road Assets- Transferred Institutions - General Education-റോഡ്‌ ഇതര  ആസ്തികള്‍ക്കുള്ള മെയിന്റനന്‍സ് പ്രോജക്ടുകള്‍ -പൊതു വിദ്യാഭ്യാസം </v>
      </c>
      <c r="D806">
        <f>IF(OR(    'BS-9'!B282=0,   'BS-9'!B282 =""),"",   'BS-9'!D282)</f>
        <v>0</v>
      </c>
      <c r="E806">
        <f>IF(OR(    'BS-9'!B282=0,   'BS-9'!B282 =""),"",   'BS-9'!E282)</f>
        <v>0</v>
      </c>
      <c r="F806">
        <f>IF(OR(    'BS-9'!B282=0,   'BS-9'!B282 =""),"",   'BS-9'!F282)</f>
        <v>0</v>
      </c>
      <c r="G806">
        <f>IF(B806="","No Number",IF(ISNUMBER(VALUE(MID(B806,5,2))),IF(LEN(B806)=3,"Total",IF(OR(LEFT(B806,3)="340",LEFT(B806,3)="350",ISNUMBER(F806)),IF(SUM(D806:F806)=0,0,"Data"),"No Number")),"Head"))</f>
        <v>0</v>
      </c>
    </row>
    <row r="807">
      <c r="B807">
        <f>IF(OR(    'BS-9'!B283=0,   'BS-9'!B283 =""),"",   'BS-9'!B283)</f>
        <v>2552012</v>
      </c>
      <c r="C807" t="str">
        <f>IF(OR(    'BS-9'!B283=0,   'BS-9'!B283 =""),"",   'BS-9'!C283)</f>
        <v xml:space="preserve">Maintenance Projects - Non Road Assets- Transferred Institutions -  Technical Education -റോഡ്‌ ഇതര  ആസ്തികള്‍ക്കുള്ള മെയിന്റനന്‍സ് പ്രോജക്ടുകള്‍ - സാങ്കേതിക വിദ്യാഭ്യാസം </v>
      </c>
      <c r="D807">
        <f>IF(OR(    'BS-9'!B283=0,   'BS-9'!B283 =""),"",   'BS-9'!D283)</f>
        <v>0</v>
      </c>
      <c r="E807">
        <f>IF(OR(    'BS-9'!B283=0,   'BS-9'!B283 =""),"",   'BS-9'!E283)</f>
        <v>0</v>
      </c>
      <c r="F807">
        <f>IF(OR(    'BS-9'!B283=0,   'BS-9'!B283 =""),"",   'BS-9'!F283)</f>
        <v>0</v>
      </c>
      <c r="G807">
        <f>IF(B807="","No Number",IF(ISNUMBER(VALUE(MID(B807,5,2))),IF(LEN(B807)=3,"Total",IF(OR(LEFT(B807,3)="340",LEFT(B807,3)="350",ISNUMBER(F807)),IF(SUM(D807:F807)=0,0,"Data"),"No Number")),"Head"))</f>
        <v>0</v>
      </c>
    </row>
    <row r="808">
      <c r="B808">
        <f>IF(OR(    'BS-9'!B284=0,   'BS-9'!B284 =""),"",   'BS-9'!B284)</f>
        <v>2552013</v>
      </c>
      <c r="C808" t="str">
        <f>IF(OR(    'BS-9'!B284=0,   'BS-9'!B284 =""),"",   'BS-9'!C284)</f>
        <v xml:space="preserve">Maintenance Projects - Non Road Assets- Transferred Institutions - Development of Scheduled Castes--റോഡ്‌ ഇതര  ആസ്തികള്‍ക്കുള്ള മെയിന്റനന്‍സ് പ്രോജക്ടുകള്‍ -പട്ടിക ജാതി വികസനം </v>
      </c>
      <c r="D808">
        <f>IF(OR(    'BS-9'!B284=0,   'BS-9'!B284 =""),"",   'BS-9'!D284)</f>
        <v>0</v>
      </c>
      <c r="E808">
        <f>IF(OR(    'BS-9'!B284=0,   'BS-9'!B284 =""),"",   'BS-9'!E284)</f>
        <v>0</v>
      </c>
      <c r="F808">
        <f>IF(OR(    'BS-9'!B284=0,   'BS-9'!B284 =""),"",   'BS-9'!F284)</f>
        <v>0</v>
      </c>
      <c r="G808">
        <f>IF(B808="","No Number",IF(ISNUMBER(VALUE(MID(B808,5,2))),IF(LEN(B808)=3,"Total",IF(OR(LEFT(B808,3)="340",LEFT(B808,3)="350",ISNUMBER(F808)),IF(SUM(D808:F808)=0,0,"Data"),"No Number")),"Head"))</f>
        <v>0</v>
      </c>
    </row>
    <row r="809">
      <c r="B809">
        <f>IF(OR(    'BS-9'!B285=0,   'BS-9'!B285 =""),"",   'BS-9'!B285)</f>
        <v>2552014</v>
      </c>
      <c r="C809" t="str">
        <f>IF(OR(    'BS-9'!B285=0,   'BS-9'!B285 =""),"",   'BS-9'!C285)</f>
        <v xml:space="preserve">Maintenance Projects - Non Road Assets- Transferred Institutions - Development of Scheduled Tribes--റോഡ്‌ ഇതര  ആസ്തികള്‍ക്കുള്ള മെയിന്റനന്‍സ് പ്രോജക്ടുകള്‍ -പട്ടിക വര്‍ഗ  വികസനം </v>
      </c>
      <c r="D809">
        <f>IF(OR(    'BS-9'!B285=0,   'BS-9'!B285 =""),"",   'BS-9'!D285)</f>
        <v>0</v>
      </c>
      <c r="E809">
        <f>IF(OR(    'BS-9'!B285=0,   'BS-9'!B285 =""),"",   'BS-9'!E285)</f>
        <v>0</v>
      </c>
      <c r="F809">
        <f>IF(OR(    'BS-9'!B285=0,   'BS-9'!B285 =""),"",   'BS-9'!F285)</f>
        <v>0</v>
      </c>
      <c r="G809">
        <f>IF(B809="","No Number",IF(ISNUMBER(VALUE(MID(B809,5,2))),IF(LEN(B809)=3,"Total",IF(OR(LEFT(B809,3)="340",LEFT(B809,3)="350",ISNUMBER(F809)),IF(SUM(D809:F809)=0,0,"Data"),"No Number")),"Head"))</f>
        <v>0</v>
      </c>
    </row>
    <row r="810">
      <c r="B810">
        <f>IF(OR(    'BS-9'!B286=0,   'BS-9'!B286 =""),"",   'BS-9'!B286)</f>
        <v>2552015</v>
      </c>
      <c r="C810" t="str">
        <f>IF(OR(    'BS-9'!B286=0,   'BS-9'!B286 =""),"",   'BS-9'!C286)</f>
        <v xml:space="preserve">Maintenance Projects - Non Road Assets- Transferred Institutions - Tailoring and Garment Making Training Centre--റോഡ്‌ ഇതര  ആസ്തികള്‍ക്കുള്ള മെയിന്റനന്‍സ് പ്രോജക്ടുകള്‍ -വസ്ത്ര നിര്‍മാണം </v>
      </c>
      <c r="D810">
        <f>IF(OR(    'BS-9'!B286=0,   'BS-9'!B286 =""),"",   'BS-9'!D286)</f>
        <v>0</v>
      </c>
      <c r="E810">
        <f>IF(OR(    'BS-9'!B286=0,   'BS-9'!B286 =""),"",   'BS-9'!E286)</f>
        <v>0</v>
      </c>
      <c r="F810">
        <f>IF(OR(    'BS-9'!B286=0,   'BS-9'!B286 =""),"",   'BS-9'!F286)</f>
        <v>0</v>
      </c>
      <c r="G810">
        <f>IF(B810="","No Number",IF(ISNUMBER(VALUE(MID(B810,5,2))),IF(LEN(B810)=3,"Total",IF(OR(LEFT(B810,3)="340",LEFT(B810,3)="350",ISNUMBER(F810)),IF(SUM(D810:F810)=0,0,"Data"),"No Number")),"Head"))</f>
        <v>0</v>
      </c>
    </row>
    <row r="811">
      <c r="B811">
        <f>IF(OR(    'BS-9'!B287=0,   'BS-9'!B287 =""),"",   'BS-9'!B287)</f>
        <v>2552016</v>
      </c>
      <c r="C811" t="str">
        <f>IF(OR(    'BS-9'!B287=0,   'BS-9'!B287 =""),"",   'BS-9'!C287)</f>
        <v xml:space="preserve">Maintenance Projects - Non Road Assets- Transferred Institutions - Others--റോഡ്‌ ഇതര  ആസ്തികള്‍ക്കുള്ള മെയിന്റനന്‍സ് പ്രോജക്ടുകള്‍ -മറ്റ് ഘടക സ്ഥാപനങ്ങള്‍ </v>
      </c>
      <c r="D811">
        <f>IF(OR(    'BS-9'!B287=0,   'BS-9'!B287 =""),"",   'BS-9'!D287)</f>
        <v>0</v>
      </c>
      <c r="E811">
        <f>IF(OR(    'BS-9'!B287=0,   'BS-9'!B287 =""),"",   'BS-9'!E287)</f>
        <v>0</v>
      </c>
      <c r="F811">
        <f>IF(OR(    'BS-9'!B287=0,   'BS-9'!B287 =""),"",   'BS-9'!F287)</f>
        <v>0</v>
      </c>
      <c r="G811">
        <f>IF(B811="","No Number",IF(ISNUMBER(VALUE(MID(B811,5,2))),IF(LEN(B811)=3,"Total",IF(OR(LEFT(B811,3)="340",LEFT(B811,3)="350",ISNUMBER(F811)),IF(SUM(D811:F811)=0,0,"Data"),"No Number")),"Head"))</f>
        <v>0</v>
      </c>
    </row>
    <row r="812">
      <c r="B812">
        <f>IF(OR(    'BS-9'!B288=0,   'BS-9'!B288 =""),"",   'BS-9'!B288)</f>
        <v>2552017</v>
      </c>
      <c r="C812" t="str">
        <f>IF(OR(    'BS-9'!B288=0,   'BS-9'!B288 =""),"",   'BS-9'!C288)</f>
        <v xml:space="preserve">Maintenance Projects - Non Road Assets- Other Transferred Assets--റോഡ്‌ ഇതര  ആസ്തികള്‍ക്കുള്ള മെയിന്റനന്‍സ് പ്രോജക്ടുകള്‍ -മറ്റ് ആസ്തികള്‍ </v>
      </c>
      <c r="D812">
        <f>IF(OR(    'BS-9'!B288=0,   'BS-9'!B288 =""),"",   'BS-9'!D288)</f>
        <v>0</v>
      </c>
      <c r="E812">
        <f>IF(OR(    'BS-9'!B288=0,   'BS-9'!B288 =""),"",   'BS-9'!E288)</f>
        <v>0</v>
      </c>
      <c r="F812">
        <f>IF(OR(    'BS-9'!B288=0,   'BS-9'!B288 =""),"",   'BS-9'!F288)</f>
        <v>0</v>
      </c>
      <c r="G812">
        <f>IF(B812="","No Number",IF(ISNUMBER(VALUE(MID(B812,5,2))),IF(LEN(B812)=3,"Total",IF(OR(LEFT(B812,3)="340",LEFT(B812,3)="350",ISNUMBER(F812)),IF(SUM(D812:F812)=0,0,"Data"),"No Number")),"Head"))</f>
        <v>0</v>
      </c>
    </row>
    <row r="813">
      <c r="B813" t="str">
        <f>IF(OR(    'BS-9'!B289=0,   'BS-9'!B289 =""),"",   'BS-9'!B289)</f>
        <v/>
      </c>
      <c r="C813" t="str">
        <f>IF(OR(    'BS-9'!B289=0,   'BS-9'!B289 =""),"",   'BS-9'!C289)</f>
        <v/>
      </c>
      <c r="D813" t="str">
        <f>IF(OR(    'BS-9'!B289=0,   'BS-9'!B289 =""),"",   'BS-9'!D289)</f>
        <v/>
      </c>
      <c r="E813" t="str">
        <f>IF(OR(    'BS-9'!B289=0,   'BS-9'!B289 =""),"",   'BS-9'!E289)</f>
        <v/>
      </c>
      <c r="F813" t="str">
        <f>IF(OR(    'BS-9'!B289=0,   'BS-9'!B289 =""),"",   'BS-9'!F289)</f>
        <v/>
      </c>
      <c r="G813" t="str">
        <f>IF(B813="","No Number",IF(ISNUMBER(VALUE(MID(B813,5,2))),IF(LEN(B813)=3,"Total",IF(OR(LEFT(B813,3)="340",LEFT(B813,3)="350",ISNUMBER(F813)),IF(SUM(D813:F813)=0,0,"Data"),"No Number")),"Head"))</f>
        <v>No Number</v>
      </c>
    </row>
    <row r="814">
      <c r="B814" t="str">
        <f>IF(OR(    'BS-9'!B290=0,   'BS-9'!B290 =""),"",   'BS-9'!B290)</f>
        <v/>
      </c>
      <c r="C814" t="str">
        <f>IF(OR(    'BS-9'!B290=0,   'BS-9'!B290 =""),"",   'BS-9'!C290)</f>
        <v/>
      </c>
      <c r="D814" t="str">
        <f>IF(OR(    'BS-9'!B290=0,   'BS-9'!B290 =""),"",   'BS-9'!D290)</f>
        <v/>
      </c>
      <c r="E814" t="str">
        <f>IF(OR(    'BS-9'!B290=0,   'BS-9'!B290 =""),"",   'BS-9'!E290)</f>
        <v/>
      </c>
      <c r="F814" t="str">
        <f>IF(OR(    'BS-9'!B290=0,   'BS-9'!B290 =""),"",   'BS-9'!F290)</f>
        <v/>
      </c>
      <c r="G814" t="str">
        <f>IF(B814="","No Number",IF(ISNUMBER(VALUE(MID(B814,5,2))),IF(LEN(B814)=3,"Total",IF(OR(LEFT(B814,3)="340",LEFT(B814,3)="350",ISNUMBER(F814)),IF(SUM(D814:F814)=0,0,"Data"),"No Number")),"Head"))</f>
        <v>No Number</v>
      </c>
    </row>
    <row r="815">
      <c r="B815" t="str">
        <f>IF(OR(    'BS-9'!B291=0,   'BS-9'!B291 =""),"",   'BS-9'!B291)</f>
        <v/>
      </c>
      <c r="C815" t="str">
        <f>IF(OR(    'BS-9'!B291=0,   'BS-9'!B291 =""),"",   'BS-9'!C291)</f>
        <v/>
      </c>
      <c r="D815" t="str">
        <f>IF(OR(    'BS-9'!B291=0,   'BS-9'!B291 =""),"",   'BS-9'!D291)</f>
        <v/>
      </c>
      <c r="E815" t="str">
        <f>IF(OR(    'BS-9'!B291=0,   'BS-9'!B291 =""),"",   'BS-9'!E291)</f>
        <v/>
      </c>
      <c r="F815" t="str">
        <f>IF(OR(    'BS-9'!B291=0,   'BS-9'!B291 =""),"",   'BS-9'!F291)</f>
        <v/>
      </c>
      <c r="G815" t="str">
        <f>IF(B815="","No Number",IF(ISNUMBER(VALUE(MID(B815,5,2))),IF(LEN(B815)=3,"Total",IF(OR(LEFT(B815,3)="340",LEFT(B815,3)="350",ISNUMBER(F815)),IF(SUM(D815:F815)=0,0,"Data"),"No Number")),"Head"))</f>
        <v>No Number</v>
      </c>
    </row>
    <row r="816">
      <c r="B816" t="str">
        <f>IF(OR(    'BS-9'!B292=0,   'BS-9'!B292 =""),"",   'BS-9'!B292)</f>
        <v/>
      </c>
      <c r="C816" t="str">
        <f>IF(OR(    'BS-9'!B292=0,   'BS-9'!B292 =""),"",   'BS-9'!C292)</f>
        <v/>
      </c>
      <c r="D816" t="str">
        <f>IF(OR(    'BS-9'!B292=0,   'BS-9'!B292 =""),"",   'BS-9'!D292)</f>
        <v/>
      </c>
      <c r="E816" t="str">
        <f>IF(OR(    'BS-9'!B292=0,   'BS-9'!B292 =""),"",   'BS-9'!E292)</f>
        <v/>
      </c>
      <c r="F816" t="str">
        <f>IF(OR(    'BS-9'!B292=0,   'BS-9'!B292 =""),"",   'BS-9'!F292)</f>
        <v/>
      </c>
      <c r="G816" t="str">
        <f>IF(B816="","No Number",IF(ISNUMBER(VALUE(MID(B816,5,2))),IF(LEN(B816)=3,"Total",IF(OR(LEFT(B816,3)="340",LEFT(B816,3)="350",ISNUMBER(F816)),IF(SUM(D816:F816)=0,0,"Data"),"No Number")),"Head"))</f>
        <v>No Number</v>
      </c>
    </row>
    <row r="817">
      <c r="B817" t="str">
        <f>IF(OR(    'BS-9'!B293=0,   'BS-9'!B293 =""),"",   'BS-9'!B293)</f>
        <v/>
      </c>
      <c r="C817" t="str">
        <f>IF(OR(    'BS-9'!B293=0,   'BS-9'!B293 =""),"",   'BS-9'!C293)</f>
        <v/>
      </c>
      <c r="D817" t="str">
        <f>IF(OR(    'BS-9'!B293=0,   'BS-9'!B293 =""),"",   'BS-9'!D293)</f>
        <v/>
      </c>
      <c r="E817" t="str">
        <f>IF(OR(    'BS-9'!B293=0,   'BS-9'!B293 =""),"",   'BS-9'!E293)</f>
        <v/>
      </c>
      <c r="F817" t="str">
        <f>IF(OR(    'BS-9'!B293=0,   'BS-9'!B293 =""),"",   'BS-9'!F293)</f>
        <v/>
      </c>
      <c r="G817" t="str">
        <f>IF(B817="","No Number",IF(ISNUMBER(VALUE(MID(B817,5,2))),IF(LEN(B817)=3,"Total",IF(OR(LEFT(B817,3)="340",LEFT(B817,3)="350",ISNUMBER(F817)),IF(SUM(D817:F817)=0,0,"Data"),"No Number")),"Head"))</f>
        <v>No Number</v>
      </c>
    </row>
    <row r="818">
      <c r="B818">
        <f>IF(OR(    'BS-9'!B294=0,   'BS-9'!B294 =""),"",   'BS-9'!B294)</f>
        <v>255</v>
      </c>
      <c r="C818" t="str">
        <f>IF(OR(    'BS-9'!B294=0,   'BS-9'!B294 =""),"",   'BS-9'!C294)</f>
        <v xml:space="preserve">Total-Maintenance Projects-മെയിന്‍റനന്‍സ് പ്രോജക്ടുകള്‍-ആകെ </v>
      </c>
      <c r="D818">
        <f>SUBTOTAL(9,D795:D817)</f>
        <v>0</v>
      </c>
      <c r="E818">
        <f>SUBTOTAL(9,E795:E817)</f>
        <v>0</v>
      </c>
      <c r="F818">
        <f>SUBTOTAL(9,F795:F817)</f>
        <v>0</v>
      </c>
      <c r="G818" t="str">
        <f>IF(B818="","No Number",IF(ISNUMBER(VALUE(MID(B818,5,2))),IF(LEN(B818)=3,"Total",IF(OR(LEFT(B818,3)="340",LEFT(B818,3)="350",ISNUMBER(F818)),IF(SUM(D818:F818)=0,0,"Data"),"No Number")),"Head"))</f>
        <v>Head</v>
      </c>
    </row>
    <row r="819" xml:space="preserve">
      <c r="B819" t="str">
        <v>BS-9 PARTICULARS</v>
      </c>
      <c r="D819" t="str">
        <f>D32</f>
        <v>Actuals for the year 2023-2024(യഥാര്‍ത്ഥ കണക്ക് 2023-2024)</v>
      </c>
      <c r="E819" t="str">
        <f>E32</f>
        <v>Budget  for the  year (including all revisions) 2024-2025  (പരിഷ്കരിച്ച ബജറ്റ്  2024-2025)</v>
      </c>
      <c r="F819" t="str" xml:space="preserve">
        <f>F32</f>
        <v xml:space="preserve">Budget for the Year2025-2026
 (ബജറ്റ്-2025-2026)</v>
      </c>
      <c r="G819" t="str">
        <f>IF(B819="","No Number",IF(ISNUMBER(VALUE(MID(B819,5,2))),IF(LEN(B819)=3,"Total",IF(OR(LEFT(B819,3)="340",LEFT(B819,3)="350",ISNUMBER(F819)),IF(SUM(D819:F819)=0,0,"Data"),"No Number")),"Head"))</f>
        <v>Head</v>
      </c>
    </row>
    <row r="820">
      <c r="B820" t="str">
        <f>'BS-9'!B295</f>
        <v xml:space="preserve">256 - Other Revenue Grants and funds- Revenue Expenses-മറ്റ് റവന്യു ഗ്രാന്‍റുകളും ഫണ്ടുകളും </v>
      </c>
      <c r="G820" t="str">
        <f>IF(B820="","No Number",IF(ISNUMBER(VALUE(MID(B820,5,2))),IF(LEN(B820)=3,"Total",IF(OR(LEFT(B820,3)="340",LEFT(B820,3)="350",ISNUMBER(F820)),IF(SUM(D820:F820)=0,0,"Data"),"No Number")),"Head"))</f>
        <v>Head</v>
      </c>
    </row>
    <row r="821">
      <c r="B821">
        <f>IF(OR(    'BS-9'!B296=0,   'BS-9'!B296 =""),"",   'BS-9'!B296)</f>
        <v>2561001</v>
      </c>
      <c r="C821" t="str">
        <f>IF(OR(    'BS-9'!B296=0,   'BS-9'!B296 =""),"",   'BS-9'!C296)</f>
        <v>Other Revenue Grants and funds- Revenue Expenses-മറ്റ് റവന്യു ഗ്രാന്റുകളും ഫണ്ടുകളും</v>
      </c>
      <c r="D821">
        <f>IF(OR(    'BS-9'!B296=0,   'BS-9'!B296 =""),"",   'BS-9'!D296)</f>
        <v>0</v>
      </c>
      <c r="E821">
        <f>IF(OR(    'BS-9'!B296=0,   'BS-9'!B296 =""),"",   'BS-9'!E296)</f>
        <v>0</v>
      </c>
      <c r="F821">
        <f>IF(OR(    'BS-9'!B296=0,   'BS-9'!B296 =""),"",   'BS-9'!F296)</f>
        <v>0</v>
      </c>
      <c r="G821">
        <f>IF(B821="","No Number",IF(ISNUMBER(VALUE(MID(B821,5,2))),IF(LEN(B821)=3,"Total",IF(OR(LEFT(B821,3)="340",LEFT(B821,3)="350",ISNUMBER(F821)),IF(SUM(D821:F821)=0,0,"Data"),"No Number")),"Head"))</f>
        <v>0</v>
      </c>
    </row>
    <row r="822">
      <c r="B822" t="str">
        <f>IF(OR(    'BS-9'!B297=0,   'BS-9'!B297 =""),"",   'BS-9'!B297)</f>
        <v/>
      </c>
      <c r="C822" t="str">
        <f>IF(OR(    'BS-9'!B297=0,   'BS-9'!B297 =""),"",   'BS-9'!C297)</f>
        <v/>
      </c>
      <c r="D822" t="str">
        <f>IF(OR(    'BS-9'!B297=0,   'BS-9'!B297 =""),"",   'BS-9'!D297)</f>
        <v/>
      </c>
      <c r="E822" t="str">
        <f>IF(OR(    'BS-9'!B297=0,   'BS-9'!B297 =""),"",   'BS-9'!E297)</f>
        <v/>
      </c>
      <c r="F822" t="str">
        <f>IF(OR(    'BS-9'!B297=0,   'BS-9'!B297 =""),"",   'BS-9'!F297)</f>
        <v/>
      </c>
      <c r="G822" t="str">
        <f>IF(B822="","No Number",IF(ISNUMBER(VALUE(MID(B822,5,2))),IF(LEN(B822)=3,"Total",IF(OR(LEFT(B822,3)="340",LEFT(B822,3)="350",ISNUMBER(F822)),IF(SUM(D822:F822)=0,0,"Data"),"No Number")),"Head"))</f>
        <v>No Number</v>
      </c>
    </row>
    <row r="823">
      <c r="B823" t="str">
        <f>IF(OR(    'BS-9'!B298=0,   'BS-9'!B298 =""),"",   'BS-9'!B298)</f>
        <v/>
      </c>
      <c r="C823" t="str">
        <f>IF(OR(    'BS-9'!B298=0,   'BS-9'!B298 =""),"",   'BS-9'!C298)</f>
        <v/>
      </c>
      <c r="D823" t="str">
        <f>IF(OR(    'BS-9'!B298=0,   'BS-9'!B298 =""),"",   'BS-9'!D298)</f>
        <v/>
      </c>
      <c r="E823" t="str">
        <f>IF(OR(    'BS-9'!B298=0,   'BS-9'!B298 =""),"",   'BS-9'!E298)</f>
        <v/>
      </c>
      <c r="F823" t="str">
        <f>IF(OR(    'BS-9'!B298=0,   'BS-9'!B298 =""),"",   'BS-9'!F298)</f>
        <v/>
      </c>
      <c r="G823" t="str">
        <f>IF(B823="","No Number",IF(ISNUMBER(VALUE(MID(B823,5,2))),IF(LEN(B823)=3,"Total",IF(OR(LEFT(B823,3)="340",LEFT(B823,3)="350",ISNUMBER(F823)),IF(SUM(D823:F823)=0,0,"Data"),"No Number")),"Head"))</f>
        <v>No Number</v>
      </c>
    </row>
    <row r="824">
      <c r="B824" t="str">
        <f>IF(OR(    'BS-9'!B299=0,   'BS-9'!B299 =""),"",   'BS-9'!B299)</f>
        <v/>
      </c>
      <c r="C824" t="str">
        <f>IF(OR(    'BS-9'!B299=0,   'BS-9'!B299 =""),"",   'BS-9'!C299)</f>
        <v/>
      </c>
      <c r="D824" t="str">
        <f>IF(OR(    'BS-9'!B299=0,   'BS-9'!B299 =""),"",   'BS-9'!D299)</f>
        <v/>
      </c>
      <c r="E824" t="str">
        <f>IF(OR(    'BS-9'!B299=0,   'BS-9'!B299 =""),"",   'BS-9'!E299)</f>
        <v/>
      </c>
      <c r="F824" t="str">
        <f>IF(OR(    'BS-9'!B299=0,   'BS-9'!B299 =""),"",   'BS-9'!F299)</f>
        <v/>
      </c>
      <c r="G824" t="str">
        <f>IF(B824="","No Number",IF(ISNUMBER(VALUE(MID(B824,5,2))),IF(LEN(B824)=3,"Total",IF(OR(LEFT(B824,3)="340",LEFT(B824,3)="350",ISNUMBER(F824)),IF(SUM(D824:F824)=0,0,"Data"),"No Number")),"Head"))</f>
        <v>No Number</v>
      </c>
    </row>
    <row r="825">
      <c r="B825" t="str">
        <f>IF(OR(    'BS-9'!B300=0,   'BS-9'!B300 =""),"",   'BS-9'!B300)</f>
        <v/>
      </c>
      <c r="C825" t="str">
        <f>IF(OR(    'BS-9'!B300=0,   'BS-9'!B300 =""),"",   'BS-9'!C300)</f>
        <v/>
      </c>
      <c r="D825" t="str">
        <f>IF(OR(    'BS-9'!B300=0,   'BS-9'!B300 =""),"",   'BS-9'!D300)</f>
        <v/>
      </c>
      <c r="E825" t="str">
        <f>IF(OR(    'BS-9'!B300=0,   'BS-9'!B300 =""),"",   'BS-9'!E300)</f>
        <v/>
      </c>
      <c r="F825" t="str">
        <f>IF(OR(    'BS-9'!B300=0,   'BS-9'!B300 =""),"",   'BS-9'!F300)</f>
        <v/>
      </c>
      <c r="G825" t="str">
        <f>IF(B825="","No Number",IF(ISNUMBER(VALUE(MID(B825,5,2))),IF(LEN(B825)=3,"Total",IF(OR(LEFT(B825,3)="340",LEFT(B825,3)="350",ISNUMBER(F825)),IF(SUM(D825:F825)=0,0,"Data"),"No Number")),"Head"))</f>
        <v>No Number</v>
      </c>
    </row>
    <row r="826">
      <c r="B826" t="str">
        <f>IF(OR(    'BS-9'!B301=0,   'BS-9'!B301 =""),"",   'BS-9'!B301)</f>
        <v/>
      </c>
      <c r="C826" t="str">
        <f>IF(OR(    'BS-9'!B301=0,   'BS-9'!B301 =""),"",   'BS-9'!C301)</f>
        <v/>
      </c>
      <c r="D826" t="str">
        <f>IF(OR(    'BS-9'!B301=0,   'BS-9'!B301 =""),"",   'BS-9'!D301)</f>
        <v/>
      </c>
      <c r="E826" t="str">
        <f>IF(OR(    'BS-9'!B301=0,   'BS-9'!B301 =""),"",   'BS-9'!E301)</f>
        <v/>
      </c>
      <c r="F826" t="str">
        <f>IF(OR(    'BS-9'!B301=0,   'BS-9'!B301 =""),"",   'BS-9'!F301)</f>
        <v/>
      </c>
      <c r="G826" t="str">
        <f>IF(B826="","No Number",IF(ISNUMBER(VALUE(MID(B826,5,2))),IF(LEN(B826)=3,"Total",IF(OR(LEFT(B826,3)="340",LEFT(B826,3)="350",ISNUMBER(F826)),IF(SUM(D826:F826)=0,0,"Data"),"No Number")),"Head"))</f>
        <v>No Number</v>
      </c>
    </row>
    <row r="827">
      <c r="B827" t="str">
        <f>IF(OR(    'BS-9'!B302=0,   'BS-9'!B302 =""),"",   'BS-9'!B302)</f>
        <v/>
      </c>
      <c r="C827" t="str">
        <f>IF(OR(    'BS-9'!B302=0,   'BS-9'!B302 =""),"",   'BS-9'!C302)</f>
        <v/>
      </c>
      <c r="D827" t="str">
        <f>IF(OR(    'BS-9'!B302=0,   'BS-9'!B302 =""),"",   'BS-9'!D302)</f>
        <v/>
      </c>
      <c r="E827" t="str">
        <f>IF(OR(    'BS-9'!B302=0,   'BS-9'!B302 =""),"",   'BS-9'!E302)</f>
        <v/>
      </c>
      <c r="F827" t="str">
        <f>IF(OR(    'BS-9'!B302=0,   'BS-9'!B302 =""),"",   'BS-9'!F302)</f>
        <v/>
      </c>
      <c r="G827" t="str">
        <f>IF(B827="","No Number",IF(ISNUMBER(VALUE(MID(B827,5,2))),IF(LEN(B827)=3,"Total",IF(OR(LEFT(B827,3)="340",LEFT(B827,3)="350",ISNUMBER(F827)),IF(SUM(D827:F827)=0,0,"Data"),"No Number")),"Head"))</f>
        <v>No Number</v>
      </c>
    </row>
    <row r="828">
      <c r="B828" t="str">
        <f>IF(OR(    'BS-9'!B303=0,   'BS-9'!B303 =""),"",   'BS-9'!B303)</f>
        <v/>
      </c>
      <c r="C828" t="str">
        <f>IF(OR(    'BS-9'!B303=0,   'BS-9'!B303 =""),"",   'BS-9'!C303)</f>
        <v/>
      </c>
      <c r="D828" t="str">
        <f>IF(OR(    'BS-9'!B303=0,   'BS-9'!B303 =""),"",   'BS-9'!D303)</f>
        <v/>
      </c>
      <c r="E828" t="str">
        <f>IF(OR(    'BS-9'!B303=0,   'BS-9'!B303 =""),"",   'BS-9'!E303)</f>
        <v/>
      </c>
      <c r="F828" t="str">
        <f>IF(OR(    'BS-9'!B303=0,   'BS-9'!B303 =""),"",   'BS-9'!F303)</f>
        <v/>
      </c>
      <c r="G828" t="str">
        <f>IF(B828="","No Number",IF(ISNUMBER(VALUE(MID(B828,5,2))),IF(LEN(B828)=3,"Total",IF(OR(LEFT(B828,3)="340",LEFT(B828,3)="350",ISNUMBER(F828)),IF(SUM(D828:F828)=0,0,"Data"),"No Number")),"Head"))</f>
        <v>No Number</v>
      </c>
    </row>
    <row r="829">
      <c r="B829" t="str">
        <f>IF(OR(    'BS-9'!B304=0,   'BS-9'!B304 =""),"",   'BS-9'!B304)</f>
        <v/>
      </c>
      <c r="C829" t="str">
        <f>IF(OR(    'BS-9'!B304=0,   'BS-9'!B304 =""),"",   'BS-9'!C304)</f>
        <v/>
      </c>
      <c r="D829" t="str">
        <f>IF(OR(    'BS-9'!B304=0,   'BS-9'!B304 =""),"",   'BS-9'!D304)</f>
        <v/>
      </c>
      <c r="E829" t="str">
        <f>IF(OR(    'BS-9'!B304=0,   'BS-9'!B304 =""),"",   'BS-9'!E304)</f>
        <v/>
      </c>
      <c r="F829" t="str">
        <f>IF(OR(    'BS-9'!B304=0,   'BS-9'!B304 =""),"",   'BS-9'!F304)</f>
        <v/>
      </c>
      <c r="G829" t="str">
        <f>IF(B829="","No Number",IF(ISNUMBER(VALUE(MID(B829,5,2))),IF(LEN(B829)=3,"Total",IF(OR(LEFT(B829,3)="340",LEFT(B829,3)="350",ISNUMBER(F829)),IF(SUM(D829:F829)=0,0,"Data"),"No Number")),"Head"))</f>
        <v>No Number</v>
      </c>
    </row>
    <row r="830">
      <c r="B830">
        <f>IF(OR(    'BS-9'!B305=0,   'BS-9'!B305 =""),"",   'BS-9'!B305)</f>
        <v>256</v>
      </c>
      <c r="C830" t="str">
        <f>IF(OR(    'BS-9'!B305=0,   'BS-9'!B305 =""),"",   'BS-9'!C305)</f>
        <v xml:space="preserve">Other Revenue Grants and funds- Revenue Expenses-Total-മറ്റ് റവന്യു ഗ്രാന്‍റുകളും ഫണ്ടുകളും -ആകെ </v>
      </c>
      <c r="D830">
        <f>SUBTOTAL(9,D821:D829)</f>
        <v>0</v>
      </c>
      <c r="E830">
        <f>SUBTOTAL(9,E821:E829)</f>
        <v>0</v>
      </c>
      <c r="F830">
        <f>SUBTOTAL(9,F821:F829)</f>
        <v>0</v>
      </c>
      <c r="G830" t="str">
        <f>IF(B830="","No Number",IF(ISNUMBER(VALUE(MID(B830,5,2))),IF(LEN(B830)=3,"Total",IF(OR(LEFT(B830,3)="340",LEFT(B830,3)="350",ISNUMBER(F830)),IF(SUM(D830:F830)=0,0,"Data"),"No Number")),"Head"))</f>
        <v>Head</v>
      </c>
    </row>
    <row r="831" xml:space="preserve">
      <c r="B831" t="str">
        <v>BS-9 PARTICULARS</v>
      </c>
      <c r="D831" t="str">
        <f>D32</f>
        <v>Actuals for the year 2023-2024(യഥാര്‍ത്ഥ കണക്ക് 2023-2024)</v>
      </c>
      <c r="E831" t="str">
        <f>E32</f>
        <v>Budget  for the  year (including all revisions) 2024-2025  (പരിഷ്കരിച്ച ബജറ്റ്  2024-2025)</v>
      </c>
      <c r="F831" t="str" xml:space="preserve">
        <f>F32</f>
        <v xml:space="preserve">Budget for the Year2025-2026
 (ബജറ്റ്-2025-2026)</v>
      </c>
      <c r="G831" t="str">
        <f>IF(B831="","No Number",IF(ISNUMBER(VALUE(MID(B831,5,2))),IF(LEN(B831)=3,"Total",IF(OR(LEFT(B831,3)="340",LEFT(B831,3)="350",ISNUMBER(F831)),IF(SUM(D831:F831)=0,0,"Data"),"No Number")),"Head"))</f>
        <v>Head</v>
      </c>
    </row>
    <row r="832">
      <c r="B832" t="str">
        <f>'BS-9'!B306</f>
        <v xml:space="preserve">260 - Grants, Contributions and Compensations from Own Fund </v>
      </c>
      <c r="G832" t="str">
        <f>IF(B832="","No Number",IF(ISNUMBER(VALUE(MID(B832,5,2))),IF(LEN(B832)=3,"Total",IF(OR(LEFT(B832,3)="340",LEFT(B832,3)="350",ISNUMBER(F832)),IF(SUM(D832:F832)=0,0,"Data"),"No Number")),"Head"))</f>
        <v>Head</v>
      </c>
    </row>
    <row r="833">
      <c r="B833">
        <f>IF(OR(    'BS-9'!B307=0,   'BS-9'!B307 =""),"",   'BS-9'!B307)</f>
        <v>2601001</v>
      </c>
      <c r="C833" t="str">
        <f>IF(OR(    'BS-9'!B307=0,   'BS-9'!B307 =""),"",   'BS-9'!C307)</f>
        <v>Grants, Contributions and Compensations from Own Fund- Grants</v>
      </c>
      <c r="D833">
        <f>IF(OR(    'BS-9'!B307=0,   'BS-9'!B307 =""),"",   'BS-9'!D307)</f>
        <v>0</v>
      </c>
      <c r="E833">
        <f>IF(OR(    'BS-9'!B307=0,   'BS-9'!B307 =""),"",   'BS-9'!E307)</f>
        <v>0</v>
      </c>
      <c r="F833">
        <f>IF(OR(    'BS-9'!B307=0,   'BS-9'!B307 =""),"",   'BS-9'!F307)</f>
        <v>0</v>
      </c>
      <c r="G833">
        <f>IF(B833="","No Number",IF(ISNUMBER(VALUE(MID(B833,5,2))),IF(LEN(B833)=3,"Total",IF(OR(LEFT(B833,3)="340",LEFT(B833,3)="350",ISNUMBER(F833)),IF(SUM(D833:F833)=0,0,"Data"),"No Number")),"Head"))</f>
        <v>0</v>
      </c>
    </row>
    <row r="834">
      <c r="B834">
        <f>IF(OR(    'BS-9'!B308=0,   'BS-9'!B308 =""),"",   'BS-9'!B308)</f>
        <v>2602001</v>
      </c>
      <c r="C834" t="str">
        <f>IF(OR(    'BS-9'!B308=0,   'BS-9'!B308 =""),"",   'BS-9'!C308)</f>
        <v>Grants, Contributions and Compensations from Own Fund- Contributions</v>
      </c>
      <c r="D834">
        <f>IF(OR(    'BS-9'!B308=0,   'BS-9'!B308 =""),"",   'BS-9'!D308)</f>
        <v>0</v>
      </c>
      <c r="E834">
        <f>IF(OR(    'BS-9'!B308=0,   'BS-9'!B308 =""),"",   'BS-9'!E308)</f>
        <v>0</v>
      </c>
      <c r="F834">
        <f>IF(OR(    'BS-9'!B308=0,   'BS-9'!B308 =""),"",   'BS-9'!F308)</f>
        <v>0</v>
      </c>
      <c r="G834">
        <f>IF(B834="","No Number",IF(ISNUMBER(VALUE(MID(B834,5,2))),IF(LEN(B834)=3,"Total",IF(OR(LEFT(B834,3)="340",LEFT(B834,3)="350",ISNUMBER(F834)),IF(SUM(D834:F834)=0,0,"Data"),"No Number")),"Head"))</f>
        <v>0</v>
      </c>
    </row>
    <row r="835">
      <c r="B835">
        <f>IF(OR(    'BS-9'!B309=0,   'BS-9'!B309 =""),"",   'BS-9'!B309)</f>
        <v>2603001</v>
      </c>
      <c r="C835" t="str">
        <f>IF(OR(    'BS-9'!B309=0,   'BS-9'!B309 =""),"",   'BS-9'!C309)</f>
        <v>Grants, Contributions and Compensations from Own Fund-  Compensations</v>
      </c>
      <c r="D835">
        <f>IF(OR(    'BS-9'!B309=0,   'BS-9'!B309 =""),"",   'BS-9'!D309)</f>
        <v>0</v>
      </c>
      <c r="E835">
        <f>IF(OR(    'BS-9'!B309=0,   'BS-9'!B309 =""),"",   'BS-9'!E309)</f>
        <v>0</v>
      </c>
      <c r="F835">
        <f>IF(OR(    'BS-9'!B309=0,   'BS-9'!B309 =""),"",   'BS-9'!F309)</f>
        <v>0</v>
      </c>
      <c r="G835">
        <f>IF(B835="","No Number",IF(ISNUMBER(VALUE(MID(B835,5,2))),IF(LEN(B835)=3,"Total",IF(OR(LEFT(B835,3)="340",LEFT(B835,3)="350",ISNUMBER(F835)),IF(SUM(D835:F835)=0,0,"Data"),"No Number")),"Head"))</f>
        <v>0</v>
      </c>
    </row>
    <row r="836">
      <c r="B836" t="str">
        <f>IF(OR(    'BS-9'!B310=0,   'BS-9'!B310 =""),"",   'BS-9'!B310)</f>
        <v/>
      </c>
      <c r="C836" t="str">
        <f>IF(OR(    'BS-9'!B310=0,   'BS-9'!B310 =""),"",   'BS-9'!C310)</f>
        <v/>
      </c>
      <c r="D836" t="str">
        <f>IF(OR(    'BS-9'!B310=0,   'BS-9'!B310 =""),"",   'BS-9'!D310)</f>
        <v/>
      </c>
      <c r="E836" t="str">
        <f>IF(OR(    'BS-9'!B310=0,   'BS-9'!B310 =""),"",   'BS-9'!E310)</f>
        <v/>
      </c>
      <c r="F836" t="str">
        <f>IF(OR(    'BS-9'!B310=0,   'BS-9'!B310 =""),"",   'BS-9'!F310)</f>
        <v/>
      </c>
      <c r="G836" t="str">
        <f>IF(B836="","No Number",IF(ISNUMBER(VALUE(MID(B836,5,2))),IF(LEN(B836)=3,"Total",IF(OR(LEFT(B836,3)="340",LEFT(B836,3)="350",ISNUMBER(F836)),IF(SUM(D836:F836)=0,0,"Data"),"No Number")),"Head"))</f>
        <v>No Number</v>
      </c>
    </row>
    <row r="837">
      <c r="B837" t="str">
        <f>IF(OR(    'BS-9'!B311=0,   'BS-9'!B311 =""),"",   'BS-9'!B311)</f>
        <v/>
      </c>
      <c r="C837" t="str">
        <f>IF(OR(    'BS-9'!B311=0,   'BS-9'!B311 =""),"",   'BS-9'!C311)</f>
        <v/>
      </c>
      <c r="D837" t="str">
        <f>IF(OR(    'BS-9'!B311=0,   'BS-9'!B311 =""),"",   'BS-9'!D311)</f>
        <v/>
      </c>
      <c r="E837" t="str">
        <f>IF(OR(    'BS-9'!B311=0,   'BS-9'!B311 =""),"",   'BS-9'!E311)</f>
        <v/>
      </c>
      <c r="F837" t="str">
        <f>IF(OR(    'BS-9'!B311=0,   'BS-9'!B311 =""),"",   'BS-9'!F311)</f>
        <v/>
      </c>
      <c r="G837" t="str">
        <f>IF(B837="","No Number",IF(ISNUMBER(VALUE(MID(B837,5,2))),IF(LEN(B837)=3,"Total",IF(OR(LEFT(B837,3)="340",LEFT(B837,3)="350",ISNUMBER(F837)),IF(SUM(D837:F837)=0,0,"Data"),"No Number")),"Head"))</f>
        <v>No Number</v>
      </c>
    </row>
    <row r="838">
      <c r="B838" t="str">
        <f>IF(OR(    'BS-9'!B312=0,   'BS-9'!B312 =""),"",   'BS-9'!B312)</f>
        <v/>
      </c>
      <c r="C838" t="str">
        <f>IF(OR(    'BS-9'!B312=0,   'BS-9'!B312 =""),"",   'BS-9'!C312)</f>
        <v/>
      </c>
      <c r="D838" t="str">
        <f>IF(OR(    'BS-9'!B312=0,   'BS-9'!B312 =""),"",   'BS-9'!D312)</f>
        <v/>
      </c>
      <c r="E838" t="str">
        <f>IF(OR(    'BS-9'!B312=0,   'BS-9'!B312 =""),"",   'BS-9'!E312)</f>
        <v/>
      </c>
      <c r="F838" t="str">
        <f>IF(OR(    'BS-9'!B312=0,   'BS-9'!B312 =""),"",   'BS-9'!F312)</f>
        <v/>
      </c>
      <c r="G838" t="str">
        <f>IF(B838="","No Number",IF(ISNUMBER(VALUE(MID(B838,5,2))),IF(LEN(B838)=3,"Total",IF(OR(LEFT(B838,3)="340",LEFT(B838,3)="350",ISNUMBER(F838)),IF(SUM(D838:F838)=0,0,"Data"),"No Number")),"Head"))</f>
        <v>No Number</v>
      </c>
    </row>
    <row r="839">
      <c r="B839" t="str">
        <f>IF(OR(    'BS-9'!B313=0,   'BS-9'!B313 =""),"",   'BS-9'!B313)</f>
        <v/>
      </c>
      <c r="C839" t="str">
        <f>IF(OR(    'BS-9'!B313=0,   'BS-9'!B313 =""),"",   'BS-9'!C313)</f>
        <v/>
      </c>
      <c r="D839" t="str">
        <f>IF(OR(    'BS-9'!B313=0,   'BS-9'!B313 =""),"",   'BS-9'!D313)</f>
        <v/>
      </c>
      <c r="E839" t="str">
        <f>IF(OR(    'BS-9'!B313=0,   'BS-9'!B313 =""),"",   'BS-9'!E313)</f>
        <v/>
      </c>
      <c r="F839" t="str">
        <f>IF(OR(    'BS-9'!B313=0,   'BS-9'!B313 =""),"",   'BS-9'!F313)</f>
        <v/>
      </c>
      <c r="G839" t="str">
        <f>IF(B839="","No Number",IF(ISNUMBER(VALUE(MID(B839,5,2))),IF(LEN(B839)=3,"Total",IF(OR(LEFT(B839,3)="340",LEFT(B839,3)="350",ISNUMBER(F839)),IF(SUM(D839:F839)=0,0,"Data"),"No Number")),"Head"))</f>
        <v>No Number</v>
      </c>
    </row>
    <row r="840">
      <c r="B840" t="str">
        <f>IF(OR(    'BS-9'!B314=0,   'BS-9'!B314 =""),"",   'BS-9'!B314)</f>
        <v/>
      </c>
      <c r="C840" t="str">
        <f>IF(OR(    'BS-9'!B314=0,   'BS-9'!B314 =""),"",   'BS-9'!C314)</f>
        <v/>
      </c>
      <c r="D840" t="str">
        <f>IF(OR(    'BS-9'!B314=0,   'BS-9'!B314 =""),"",   'BS-9'!D314)</f>
        <v/>
      </c>
      <c r="E840" t="str">
        <f>IF(OR(    'BS-9'!B314=0,   'BS-9'!B314 =""),"",   'BS-9'!E314)</f>
        <v/>
      </c>
      <c r="F840" t="str">
        <f>IF(OR(    'BS-9'!B314=0,   'BS-9'!B314 =""),"",   'BS-9'!F314)</f>
        <v/>
      </c>
      <c r="G840" t="str">
        <f>IF(B840="","No Number",IF(ISNUMBER(VALUE(MID(B840,5,2))),IF(LEN(B840)=3,"Total",IF(OR(LEFT(B840,3)="340",LEFT(B840,3)="350",ISNUMBER(F840)),IF(SUM(D840:F840)=0,0,"Data"),"No Number")),"Head"))</f>
        <v>No Number</v>
      </c>
    </row>
    <row r="841">
      <c r="B841" t="str">
        <f>IF(OR(    'BS-9'!B315=0,   'BS-9'!B315 =""),"",   'BS-9'!B315)</f>
        <v/>
      </c>
      <c r="C841" t="str">
        <f>IF(OR(    'BS-9'!B315=0,   'BS-9'!B315 =""),"",   'BS-9'!C315)</f>
        <v/>
      </c>
      <c r="D841" t="str">
        <f>IF(OR(    'BS-9'!B315=0,   'BS-9'!B315 =""),"",   'BS-9'!D315)</f>
        <v/>
      </c>
      <c r="E841" t="str">
        <f>IF(OR(    'BS-9'!B315=0,   'BS-9'!B315 =""),"",   'BS-9'!E315)</f>
        <v/>
      </c>
      <c r="F841" t="str">
        <f>IF(OR(    'BS-9'!B315=0,   'BS-9'!B315 =""),"",   'BS-9'!F315)</f>
        <v/>
      </c>
      <c r="G841" t="str">
        <f>IF(B841="","No Number",IF(ISNUMBER(VALUE(MID(B841,5,2))),IF(LEN(B841)=3,"Total",IF(OR(LEFT(B841,3)="340",LEFT(B841,3)="350",ISNUMBER(F841)),IF(SUM(D841:F841)=0,0,"Data"),"No Number")),"Head"))</f>
        <v>No Number</v>
      </c>
    </row>
    <row r="842">
      <c r="B842">
        <f>IF(OR(    'BS-9'!B316=0,   'BS-9'!B316 =""),"",   'BS-9'!B316)</f>
        <v>260</v>
      </c>
      <c r="C842" t="str">
        <f>IF(OR(    'BS-9'!B316=0,   'BS-9'!B316 =""),"",   'BS-9'!C316)</f>
        <v xml:space="preserve">Grants, Contributions and Compensations from Own Fund-total </v>
      </c>
      <c r="D842">
        <f>SUBTOTAL(9,D833:D841)</f>
        <v>0</v>
      </c>
      <c r="E842">
        <f>SUBTOTAL(9,E833:E841)</f>
        <v>0</v>
      </c>
      <c r="F842">
        <f>SUBTOTAL(9,F833:F841)</f>
        <v>0</v>
      </c>
      <c r="G842" t="str">
        <f>IF(B842="","No Number",IF(ISNUMBER(VALUE(MID(B842,5,2))),IF(LEN(B842)=3,"Total",IF(OR(LEFT(B842,3)="340",LEFT(B842,3)="350",ISNUMBER(F842)),IF(SUM(D842:F842)=0,0,"Data"),"No Number")),"Head"))</f>
        <v>Head</v>
      </c>
    </row>
    <row r="843">
      <c r="B843" t="str">
        <v xml:space="preserve">Total-Revenue Expenditure-PLAN-പ്ലാന്‍ റവന്യു ചെലവുകള്‍ ആകെ </v>
      </c>
      <c r="D843">
        <f>SUBTOTAL(9,D528:D842)</f>
        <v>102834870</v>
      </c>
      <c r="E843">
        <f>SUBTOTAL(9,E528:E842)</f>
        <v>175879678</v>
      </c>
      <c r="F843">
        <f>SUBTOTAL(9,F528:F842)</f>
        <v>186870394</v>
      </c>
      <c r="G843" t="str">
        <f>IF(B843="","No Number",IF(ISNUMBER(VALUE(MID(B843,5,2))),IF(LEN(B843)=3,"Total",IF(OR(LEFT(B843,3)="340",LEFT(B843,3)="350",ISNUMBER(F843)),IF(SUM(D843:F843)=0,0,"Data"),"No Number")),"Head"))</f>
        <v>Head</v>
      </c>
    </row>
    <row r="844">
      <c r="B844" t="str">
        <f>B57</f>
        <v>Karassery Grama Panchayath Draft  Budget for the Financial Year 2025-2026</v>
      </c>
      <c r="G844" t="str">
        <f>IF(B844="","No Number",IF(ISNUMBER(VALUE(MID(B844,5,2))),IF(LEN(B844)=3,"Total",IF(OR(LEFT(B844,3)="340",LEFT(B844,3)="350",ISNUMBER(F844)),IF(SUM(D844:F844)=0,0,"Data"),"No Number")),"Head"))</f>
        <v>Head</v>
      </c>
    </row>
    <row r="845">
      <c r="B845" t="str">
        <f>'BS-10'!B5</f>
        <v>BS-10- Revenue Expenditure-B FUND &amp; STATE SPONSORED SCHEMES -(നോണ്‍-പ്ലാന്‍ റവന്യു  ചെലവുകള്‍ക്ക്‌ വേണ്ടിയുള്ള വകയിരുത്തലുകള്‍)</v>
      </c>
      <c r="G845" t="str">
        <f>IF(B845="","No Number",IF(ISNUMBER(VALUE(MID(B845,5,2))),IF(LEN(B845)=3,"Total",IF(OR(LEFT(B845,3)="340",LEFT(B845,3)="350",ISNUMBER(F845)),IF(SUM(D845:F845)=0,0,"Data"),"No Number")),"Head"))</f>
        <v>Head</v>
      </c>
    </row>
    <row r="846" xml:space="preserve">
      <c r="B846" t="str">
        <v>DETAILED HEAD CODE</v>
      </c>
      <c r="C846" t="str">
        <v>PARTICULARS (ഇനവിവരം)</v>
      </c>
      <c r="D846" t="str">
        <f>D32</f>
        <v>Actuals for the year 2023-2024(യഥാര്‍ത്ഥ കണക്ക് 2023-2024)</v>
      </c>
      <c r="E846" t="str">
        <f>E32</f>
        <v>Budget  for the  year (including all revisions) 2024-2025  (പരിഷ്കരിച്ച ബജറ്റ്  2024-2025)</v>
      </c>
      <c r="F846" t="str" xml:space="preserve">
        <f>F32</f>
        <v xml:space="preserve">Budget for the Year2025-2026
 (ബജറ്റ്-2025-2026)</v>
      </c>
      <c r="G846" t="str">
        <f>IF(B846="","No Number",IF(ISNUMBER(VALUE(MID(B846,5,2))),IF(LEN(B846)=3,"Total",IF(OR(LEFT(B846,3)="340",LEFT(B846,3)="350",ISNUMBER(F846)),IF(SUM(D846:F846)=0,0,"Data"),"No Number")),"Head"))</f>
        <v>Head</v>
      </c>
    </row>
    <row r="847">
      <c r="B847">
        <f>IF(OR(   'BS-10'!B7=0,  'BS-10'!B7 =""),"",   'BS-10'!B7)</f>
        <v>2541001</v>
      </c>
      <c r="C847" t="str">
        <f>IF(OR(   'BS-10'!B7=0,  'BS-10'!B7 =""),"",   'BS-10'!C7)</f>
        <v xml:space="preserve">Expenditures of Transferred Institutions (not included under Decentralised Plan Programme)-ഘടക സ്ഥാപനങ്ങള്‍ക്ക് വേണ്ടിയുള്ള നോണ്‍ പ്ലാന്‍ ചെലവുകള്‍ </v>
      </c>
      <c r="D847">
        <f>IF(OR(   'BS-10'!B7=0,  'BS-10'!B7 =""),"",   'BS-10'!D7)</f>
        <v>46236000</v>
      </c>
      <c r="E847">
        <f>IF(OR(   'BS-10'!B7=0,  'BS-10'!B7 =""),"",   'BS-10'!E7)</f>
        <v>60000000</v>
      </c>
      <c r="F847">
        <f>IF(OR(   'BS-10'!B7=0,  'BS-10'!B7 =""),"",   'BS-10'!F7)</f>
        <v>70000000</v>
      </c>
      <c r="G847" t="str">
        <f>IF(B847="","No Number",IF(ISNUMBER(VALUE(MID(B847,5,2))),IF(LEN(B847)=3,"Total",IF(OR(LEFT(B847,3)="340",LEFT(B847,3)="350",ISNUMBER(F847)),IF(SUM(D847:F847)=0,0,"Data"),"No Number")),"Head"))</f>
        <v>Data</v>
      </c>
    </row>
    <row r="848">
      <c r="B848">
        <f>IF(OR(   'BS-10'!B8=0,  'BS-10'!B8 =""),"",   'BS-10'!B8)</f>
        <v>2542001</v>
      </c>
      <c r="C848" t="str">
        <f>IF(OR(   'BS-10'!B8=0,  'BS-10'!B8 =""),"",   'BS-10'!C8)</f>
        <v xml:space="preserve">State Sponsored Schemes (not included under Decentralised Plan Programme)-സംസ്ഥാന ആവിഷ്കൃത പദ്ധതികള്‍ക്കുള്ള നോണ്‍ പ്ലാന്‍ ചെലവുകള്‍ </v>
      </c>
      <c r="D848">
        <f>IF(OR(   'BS-10'!B8=0,  'BS-10'!B8 =""),"",   'BS-10'!D8)</f>
        <v>0</v>
      </c>
      <c r="E848">
        <f>IF(OR(   'BS-10'!B8=0,  'BS-10'!B8 =""),"",   'BS-10'!E8)</f>
        <v>0</v>
      </c>
      <c r="F848">
        <f>IF(OR(   'BS-10'!B8=0,  'BS-10'!B8 =""),"",   'BS-10'!F8)</f>
        <v>0</v>
      </c>
      <c r="G848">
        <f>IF(B848="","No Number",IF(ISNUMBER(VALUE(MID(B848,5,2))),IF(LEN(B848)=3,"Total",IF(OR(LEFT(B848,3)="340",LEFT(B848,3)="350",ISNUMBER(F848)),IF(SUM(D848:F848)=0,0,"Data"),"No Number")),"Head"))</f>
        <v>0</v>
      </c>
    </row>
    <row r="849">
      <c r="B849" t="str">
        <f>IF(OR(   'BS-10'!B9=0,  'BS-10'!B9 =""),"",   'BS-10'!B9)</f>
        <v/>
      </c>
      <c r="C849" t="str">
        <f>IF(OR(   'BS-10'!B9=0,  'BS-10'!B9 =""),"",   'BS-10'!C9)</f>
        <v/>
      </c>
      <c r="D849" t="str">
        <f>IF(OR(   'BS-10'!B9=0,  'BS-10'!B9 =""),"",   'BS-10'!D9)</f>
        <v/>
      </c>
      <c r="E849" t="str">
        <f>IF(OR(   'BS-10'!B9=0,  'BS-10'!B9 =""),"",   'BS-10'!E9)</f>
        <v/>
      </c>
      <c r="F849" t="str">
        <f>IF(OR(   'BS-10'!B9=0,  'BS-10'!B9 =""),"",   'BS-10'!F9)</f>
        <v/>
      </c>
      <c r="G849" t="str">
        <f>IF(B849="","No Number",IF(ISNUMBER(VALUE(MID(B849,5,2))),IF(LEN(B849)=3,"Total",IF(OR(LEFT(B849,3)="340",LEFT(B849,3)="350",ISNUMBER(F849)),IF(SUM(D849:F849)=0,0,"Data"),"No Number")),"Head"))</f>
        <v>No Number</v>
      </c>
    </row>
    <row r="850">
      <c r="B850" t="str">
        <f>IF(OR(   'BS-10'!B10=0,  'BS-10'!B10 =""),"",   'BS-10'!B10)</f>
        <v/>
      </c>
      <c r="C850" t="str">
        <f>IF(OR(   'BS-10'!B10=0,  'BS-10'!B10 =""),"",   'BS-10'!C10)</f>
        <v/>
      </c>
      <c r="D850" t="str">
        <f>IF(OR(   'BS-10'!B10=0,  'BS-10'!B10 =""),"",   'BS-10'!D10)</f>
        <v/>
      </c>
      <c r="E850" t="str">
        <f>IF(OR(   'BS-10'!B10=0,  'BS-10'!B10 =""),"",   'BS-10'!E10)</f>
        <v/>
      </c>
      <c r="F850" t="str">
        <f>IF(OR(   'BS-10'!B10=0,  'BS-10'!B10 =""),"",   'BS-10'!F10)</f>
        <v/>
      </c>
      <c r="G850" t="str">
        <f>IF(B850="","No Number",IF(ISNUMBER(VALUE(MID(B850,5,2))),IF(LEN(B850)=3,"Total",IF(OR(LEFT(B850,3)="340",LEFT(B850,3)="350",ISNUMBER(F850)),IF(SUM(D850:F850)=0,0,"Data"),"No Number")),"Head"))</f>
        <v>No Number</v>
      </c>
    </row>
    <row r="851">
      <c r="B851">
        <f>IF(OR(   'BS-10'!B11=0,  'BS-10'!B11 =""),"",   'BS-10'!B11)</f>
        <v>254</v>
      </c>
      <c r="C851" t="str">
        <f>IF(OR(   'BS-10'!B11=0,  'BS-10'!B11 =""),"",   'BS-10'!C11)</f>
        <v>Total-Expenditures of Transferred Institutions (not included under Decentralised Plan Programme)</v>
      </c>
      <c r="D851">
        <f>SUBTOTAL(9,D847:D850)</f>
        <v>46236000</v>
      </c>
      <c r="E851">
        <f>SUBTOTAL(9,E847:E850)</f>
        <v>60000000</v>
      </c>
      <c r="F851">
        <f>SUBTOTAL(9,F847:F850)</f>
        <v>70000000</v>
      </c>
      <c r="G851" t="str">
        <f>IF(B851="","No Number",IF(ISNUMBER(VALUE(MID(B851,5,2))),IF(LEN(B851)=3,"Total",IF(OR(LEFT(B851,3)="340",LEFT(B851,3)="350",ISNUMBER(F851)),IF(SUM(D851:F851)=0,0,"Data"),"No Number")),"Head"))</f>
        <v>Head</v>
      </c>
    </row>
    <row r="852">
      <c r="B852" t="str">
        <f>B57</f>
        <v>Karassery Grama Panchayath Draft  Budget for the Financial Year 2025-2026</v>
      </c>
      <c r="G852" t="str">
        <f>IF(B852="","No Number",IF(ISNUMBER(VALUE(MID(B852,5,2))),IF(LEN(B852)=3,"Total",IF(OR(LEFT(B852,3)="340",LEFT(B852,3)="350",ISNUMBER(F852)),IF(SUM(D852:F852)=0,0,"Data"),"No Number")),"Head"))</f>
        <v>Head</v>
      </c>
    </row>
    <row r="853">
      <c r="B853" t="str">
        <f>'BS-11'!B5</f>
        <v xml:space="preserve"> BS-11CAPITAL EXPENDITURE - LOAN REPAYMENTS -  (വായ്പ തിരിച്ചടവിനു  വേണ്ടിയുള്ള വകയിരുത്തലുകള്‍)</v>
      </c>
      <c r="G853" t="str">
        <v>Head</v>
      </c>
    </row>
    <row r="854" xml:space="preserve">
      <c r="B854" t="str">
        <v>DETAILED HEAD CODE</v>
      </c>
      <c r="C854" t="str">
        <v>PARTICULARS (ഇനവിവരം)</v>
      </c>
      <c r="D854" t="str">
        <f>D32</f>
        <v>Actuals for the year 2023-2024(യഥാര്‍ത്ഥ കണക്ക് 2023-2024)</v>
      </c>
      <c r="E854" t="str">
        <f>E32</f>
        <v>Budget  for the  year (including all revisions) 2024-2025  (പരിഷ്കരിച്ച ബജറ്റ്  2024-2025)</v>
      </c>
      <c r="F854" t="str" xml:space="preserve">
        <f>F32</f>
        <v xml:space="preserve">Budget for the Year2025-2026
 (ബജറ്റ്-2025-2026)</v>
      </c>
      <c r="G854" t="str">
        <f>IF(B854="","No Number",IF(ISNUMBER(VALUE(MID(B854,5,2))),IF(LEN(B854)=3,"Total",IF(OR(LEFT(B854,3)="340",LEFT(B854,3)="350",ISNUMBER(F854)),IF(SUM(D854:F854)=0,0,"Data"),"No Number")),"Head"))</f>
        <v>Head</v>
      </c>
    </row>
    <row r="855">
      <c r="B855">
        <f>IF(OR(    'BS-11'!B7=0,   'BS-11'!B7 =""),"",   'BS-11'!B7)</f>
        <v>3301001</v>
      </c>
      <c r="C855" t="str">
        <f>IF(OR(    'BS-11'!B7=0,   'BS-11'!B7 =""),"",   'BS-11'!C7)</f>
        <v>loans from Central Government- കേന്ദ്ര സര്‍ക്കാരില്‍ നിന്നുള്ള വായ്പ</v>
      </c>
      <c r="D855">
        <f>IF(OR(    'BS-11'!B7=0,   'BS-11'!B7 =""),"",   'BS-11'!D7)</f>
        <v>0</v>
      </c>
      <c r="E855">
        <f>IF(OR(    'BS-11'!B7=0,   'BS-11'!B7 =""),"",   'BS-11'!E7)</f>
        <v>0</v>
      </c>
      <c r="F855">
        <f>IF(OR(    'BS-11'!B7=0,   'BS-11'!B7 =""),"",   'BS-11'!F7)</f>
        <v>0</v>
      </c>
      <c r="G855">
        <f>IF(B855="","No Number",IF(ISNUMBER(VALUE(MID(B855,5,2))),IF(LEN(B855)=3,"Total",IF(OR(LEFT(B855,3)="340",LEFT(B855,3)="350",ISNUMBER(F855)),IF(SUM(D855:F855)=0,0,"Data"),"No Number")),"Head"))</f>
        <v>0</v>
      </c>
    </row>
    <row r="856">
      <c r="B856">
        <f>IF(OR(    'BS-11'!B8=0,   'BS-11'!B8 =""),"",   'BS-11'!B8)</f>
        <v>3302001</v>
      </c>
      <c r="C856" t="str">
        <f>IF(OR(    'BS-11'!B8=0,   'BS-11'!B8 =""),"",   'BS-11'!C8)</f>
        <v>loans from State Government-സംസ്ഥാന സര്‍ക്കാരില്‍ നിന്നുള്ള വായ്പ</v>
      </c>
      <c r="D856">
        <f>IF(OR(    'BS-11'!B8=0,   'BS-11'!B8 =""),"",   'BS-11'!D8)</f>
        <v>0</v>
      </c>
      <c r="E856">
        <f>IF(OR(    'BS-11'!B8=0,   'BS-11'!B8 =""),"",   'BS-11'!E8)</f>
        <v>0</v>
      </c>
      <c r="F856">
        <f>IF(OR(    'BS-11'!B8=0,   'BS-11'!B8 =""),"",   'BS-11'!F8)</f>
        <v>0</v>
      </c>
      <c r="G856">
        <f>IF(B856="","No Number",IF(ISNUMBER(VALUE(MID(B856,5,2))),IF(LEN(B856)=3,"Total",IF(OR(LEFT(B856,3)="340",LEFT(B856,3)="350",ISNUMBER(F856)),IF(SUM(D856:F856)=0,0,"Data"),"No Number")),"Head"))</f>
        <v>0</v>
      </c>
    </row>
    <row r="857">
      <c r="B857">
        <f>IF(OR(    'BS-11'!B9=0,   'BS-11'!B9 =""),"",   'BS-11'!B9)</f>
        <v>3303001</v>
      </c>
      <c r="C857" t="str">
        <f>IF(OR(    'BS-11'!B9=0,   'BS-11'!B9 =""),"",   'BS-11'!C9)</f>
        <v>loans from Government Bodies and Associations-സര്‍ക്കാര്‍ സ്ഥാപനങ്ങളില്‍ നിന്നും സംഘടനകളില്‍ നിന്നുമുള്ള വായ്പ</v>
      </c>
      <c r="D857">
        <f>IF(OR(    'BS-11'!B9=0,   'BS-11'!B9 =""),"",   'BS-11'!D9)</f>
        <v>0</v>
      </c>
      <c r="E857">
        <f>IF(OR(    'BS-11'!B9=0,   'BS-11'!B9 =""),"",   'BS-11'!E9)</f>
        <v>0</v>
      </c>
      <c r="F857">
        <f>IF(OR(    'BS-11'!B9=0,   'BS-11'!B9 =""),"",   'BS-11'!F9)</f>
        <v>0</v>
      </c>
      <c r="G857">
        <f>IF(B857="","No Number",IF(ISNUMBER(VALUE(MID(B857,5,2))),IF(LEN(B857)=3,"Total",IF(OR(LEFT(B857,3)="340",LEFT(B857,3)="350",ISNUMBER(F857)),IF(SUM(D857:F857)=0,0,"Data"),"No Number")),"Head"))</f>
        <v>0</v>
      </c>
    </row>
    <row r="858">
      <c r="B858">
        <f>IF(OR(    'BS-11'!B10=0,   'BS-11'!B10 =""),"",   'BS-11'!B10)</f>
        <v>3304001</v>
      </c>
      <c r="C858" t="str">
        <f>IF(OR(    'BS-11'!B10=0,   'BS-11'!B10 =""),"",   'BS-11'!C10)</f>
        <v xml:space="preserve">loans from International Agencies-അന്തര്‍ദേശീയ സ്ഥാപനങ്ങളില്‍ നിന്നുമുള്ള വായ്പ </v>
      </c>
      <c r="D858">
        <f>IF(OR(    'BS-11'!B10=0,   'BS-11'!B10 =""),"",   'BS-11'!D10)</f>
        <v>0</v>
      </c>
      <c r="E858">
        <f>IF(OR(    'BS-11'!B10=0,   'BS-11'!B10 =""),"",   'BS-11'!E10)</f>
        <v>0</v>
      </c>
      <c r="F858">
        <f>IF(OR(    'BS-11'!B10=0,   'BS-11'!B10 =""),"",   'BS-11'!F10)</f>
        <v>0</v>
      </c>
      <c r="G858">
        <f>IF(B858="","No Number",IF(ISNUMBER(VALUE(MID(B858,5,2))),IF(LEN(B858)=3,"Total",IF(OR(LEFT(B858,3)="340",LEFT(B858,3)="350",ISNUMBER(F858)),IF(SUM(D858:F858)=0,0,"Data"),"No Number")),"Head"))</f>
        <v>0</v>
      </c>
    </row>
    <row r="859">
      <c r="B859">
        <f>IF(OR(    'BS-11'!B11=0,   'BS-11'!B11 =""),"",   'BS-11'!B11)</f>
        <v>3305001</v>
      </c>
      <c r="C859" t="str">
        <f>IF(OR(    'BS-11'!B11=0,   'BS-11'!B11 =""),"",   'BS-11'!C11)</f>
        <v>loans from Banks &amp; Other Financial Institutions-ബാങ്കുകളില്‍ നിന്നും മറ്റ് ബാങ്കിംഗ്  സ്ഥാപനങ്ങളില്‍ നിന്നുമുള്ള വായ്പ</v>
      </c>
      <c r="D859">
        <f>IF(OR(    'BS-11'!B11=0,   'BS-11'!B11 =""),"",   'BS-11'!D11)</f>
        <v>2331817</v>
      </c>
      <c r="E859">
        <f>IF(OR(    'BS-11'!B11=0,   'BS-11'!B11 =""),"",   'BS-11'!E11)</f>
        <v>2400000</v>
      </c>
      <c r="F859">
        <f>IF(OR(    'BS-11'!B11=0,   'BS-11'!B11 =""),"",   'BS-11'!F11)</f>
        <v>2400000</v>
      </c>
      <c r="G859" t="str">
        <f>IF(B859="","No Number",IF(ISNUMBER(VALUE(MID(B859,5,2))),IF(LEN(B859)=3,"Total",IF(OR(LEFT(B859,3)="340",LEFT(B859,3)="350",ISNUMBER(F859)),IF(SUM(D859:F859)=0,0,"Data"),"No Number")),"Head"))</f>
        <v>Data</v>
      </c>
    </row>
    <row r="860">
      <c r="B860">
        <f>IF(OR(    'BS-11'!B12=0,   'BS-11'!B12 =""),"",   'BS-11'!B12)</f>
        <v>3305002</v>
      </c>
      <c r="C860" t="str">
        <f>IF(OR(    'BS-11'!B12=0,   'BS-11'!B12 =""),"",   'BS-11'!C12)</f>
        <v>loans - Loan from Financial Institutions-മറ്റ് ധനകാര്യ സ്ഥാപനങ്ങളില്‍ നിന്നുമുള്ള വായ്പ</v>
      </c>
      <c r="D860">
        <f>IF(OR(    'BS-11'!B12=0,   'BS-11'!B12 =""),"",   'BS-11'!D12)</f>
        <v>0</v>
      </c>
      <c r="E860">
        <f>IF(OR(    'BS-11'!B12=0,   'BS-11'!B12 =""),"",   'BS-11'!E12)</f>
        <v>0</v>
      </c>
      <c r="F860">
        <f>IF(OR(    'BS-11'!B12=0,   'BS-11'!B12 =""),"",   'BS-11'!F12)</f>
        <v>0</v>
      </c>
      <c r="G860">
        <f>IF(B860="","No Number",IF(ISNUMBER(VALUE(MID(B860,5,2))),IF(LEN(B860)=3,"Total",IF(OR(LEFT(B860,3)="340",LEFT(B860,3)="350",ISNUMBER(F860)),IF(SUM(D860:F860)=0,0,"Data"),"No Number")),"Head"))</f>
        <v>0</v>
      </c>
    </row>
    <row r="861">
      <c r="B861">
        <f>IF(OR(    'BS-11'!B13=0,   'BS-11'!B13 =""),"",   'BS-11'!B13)</f>
        <v>3306001</v>
      </c>
      <c r="C861" t="str">
        <f>IF(OR(    'BS-11'!B13=0,   'BS-11'!B13 =""),"",   'BS-11'!C13)</f>
        <v>loans -Other Term Loans-മറ്റ് ടേം ലോണുകള്‍</v>
      </c>
      <c r="D861">
        <f>IF(OR(    'BS-11'!B13=0,   'BS-11'!B13 =""),"",   'BS-11'!D13)</f>
        <v>0</v>
      </c>
      <c r="E861">
        <f>IF(OR(    'BS-11'!B13=0,   'BS-11'!B13 =""),"",   'BS-11'!E13)</f>
        <v>0</v>
      </c>
      <c r="F861">
        <f>IF(OR(    'BS-11'!B13=0,   'BS-11'!B13 =""),"",   'BS-11'!F13)</f>
        <v>0</v>
      </c>
      <c r="G861">
        <f>IF(B861="","No Number",IF(ISNUMBER(VALUE(MID(B861,5,2))),IF(LEN(B861)=3,"Total",IF(OR(LEFT(B861,3)="340",LEFT(B861,3)="350",ISNUMBER(F861)),IF(SUM(D861:F861)=0,0,"Data"),"No Number")),"Head"))</f>
        <v>0</v>
      </c>
    </row>
    <row r="862">
      <c r="B862">
        <f>IF(OR(    'BS-11'!B14=0,   'BS-11'!B14 =""),"",   'BS-11'!B14)</f>
        <v>3307001</v>
      </c>
      <c r="C862" t="str">
        <f>IF(OR(    'BS-11'!B14=0,   'BS-11'!B14 =""),"",   'BS-11'!C14)</f>
        <v>loans - Bonds &amp; Debentures-ബോണ്ടുകളുടെയും ,ഡിബഞ്ചറുകളുടെയും ഈടിന്മേലുള്ള വായ്പകള്‍</v>
      </c>
      <c r="D862">
        <f>IF(OR(    'BS-11'!B14=0,   'BS-11'!B14 =""),"",   'BS-11'!D14)</f>
        <v>0</v>
      </c>
      <c r="E862">
        <f>IF(OR(    'BS-11'!B14=0,   'BS-11'!B14 =""),"",   'BS-11'!E14)</f>
        <v>0</v>
      </c>
      <c r="F862">
        <f>IF(OR(    'BS-11'!B14=0,   'BS-11'!B14 =""),"",   'BS-11'!F14)</f>
        <v>0</v>
      </c>
      <c r="G862">
        <f>IF(B862="","No Number",IF(ISNUMBER(VALUE(MID(B862,5,2))),IF(LEN(B862)=3,"Total",IF(OR(LEFT(B862,3)="340",LEFT(B862,3)="350",ISNUMBER(F862)),IF(SUM(D862:F862)=0,0,"Data"),"No Number")),"Head"))</f>
        <v>0</v>
      </c>
    </row>
    <row r="863">
      <c r="B863">
        <f>IF(OR(    'BS-11'!B15=0,   'BS-11'!B15 =""),"",   'BS-11'!B15)</f>
        <v>3308001</v>
      </c>
      <c r="C863" t="str">
        <f>IF(OR(    'BS-11'!B15=0,   'BS-11'!B15 =""),"",   'BS-11'!C15)</f>
        <v>loans -Other Loans-മറ്റ് വായ്പകള്‍</v>
      </c>
      <c r="D863">
        <f>IF(OR(    'BS-11'!B15=0,   'BS-11'!B15 =""),"",   'BS-11'!D15)</f>
        <v>0</v>
      </c>
      <c r="E863">
        <f>IF(OR(    'BS-11'!B15=0,   'BS-11'!B15 =""),"",   'BS-11'!E15)</f>
        <v>0</v>
      </c>
      <c r="F863">
        <f>IF(OR(    'BS-11'!B15=0,   'BS-11'!B15 =""),"",   'BS-11'!F15)</f>
        <v>0</v>
      </c>
      <c r="G863">
        <f>IF(B863="","No Number",IF(ISNUMBER(VALUE(MID(B863,5,2))),IF(LEN(B863)=3,"Total",IF(OR(LEFT(B863,3)="340",LEFT(B863,3)="350",ISNUMBER(F863)),IF(SUM(D863:F863)=0,0,"Data"),"No Number")),"Head"))</f>
        <v>0</v>
      </c>
    </row>
    <row r="864">
      <c r="B864" t="str">
        <f>IF(OR(    'BS-11'!B16=0,   'BS-11'!B16 =""),"",   'BS-11'!B16)</f>
        <v/>
      </c>
      <c r="C864" t="str">
        <f>IF(OR(    'BS-11'!B16=0,   'BS-11'!B16 =""),"",   'BS-11'!C16)</f>
        <v/>
      </c>
      <c r="D864" t="str">
        <f>IF(OR(    'BS-11'!B16=0,   'BS-11'!B16 =""),"",   'BS-11'!D16)</f>
        <v/>
      </c>
      <c r="E864" t="str">
        <f>IF(OR(    'BS-11'!B16=0,   'BS-11'!B16 =""),"",   'BS-11'!E16)</f>
        <v/>
      </c>
      <c r="F864" t="str">
        <f>IF(OR(    'BS-11'!B16=0,   'BS-11'!B16 =""),"",   'BS-11'!F16)</f>
        <v/>
      </c>
      <c r="G864" t="str">
        <f>IF(B864="","No Number",IF(ISNUMBER(VALUE(MID(B864,5,2))),IF(LEN(B864)=3,"Total",IF(OR(LEFT(B864,3)="340",LEFT(B864,3)="350",ISNUMBER(F864)),IF(SUM(D864:F864)=0,0,"Data"),"No Number")),"Head"))</f>
        <v>No Number</v>
      </c>
    </row>
    <row r="865">
      <c r="B865" t="str">
        <f>IF(OR(    'BS-11'!B17=0,   'BS-11'!B17 =""),"",   'BS-11'!B17)</f>
        <v/>
      </c>
      <c r="C865" t="str">
        <f>IF(OR(    'BS-11'!B17=0,   'BS-11'!B17 =""),"",   'BS-11'!C17)</f>
        <v/>
      </c>
      <c r="D865" t="str">
        <f>IF(OR(    'BS-11'!B17=0,   'BS-11'!B17 =""),"",   'BS-11'!D17)</f>
        <v/>
      </c>
      <c r="E865" t="str">
        <f>IF(OR(    'BS-11'!B17=0,   'BS-11'!B17 =""),"",   'BS-11'!E17)</f>
        <v/>
      </c>
      <c r="F865" t="str">
        <f>IF(OR(    'BS-11'!B17=0,   'BS-11'!B17 =""),"",   'BS-11'!F17)</f>
        <v/>
      </c>
      <c r="G865" t="str">
        <f>IF(B865="","No Number",IF(ISNUMBER(VALUE(MID(B865,5,2))),IF(LEN(B865)=3,"Total",IF(OR(LEFT(B865,3)="340",LEFT(B865,3)="350",ISNUMBER(F865)),IF(SUM(D865:F865)=0,0,"Data"),"No Number")),"Head"))</f>
        <v>No Number</v>
      </c>
    </row>
    <row r="866">
      <c r="B866" t="str">
        <f>IF(OR(    'BS-11'!B18=0,   'BS-11'!B18 =""),"",   'BS-11'!B18)</f>
        <v/>
      </c>
      <c r="C866" t="str">
        <f>IF(OR(    'BS-11'!B18=0,   'BS-11'!B18 =""),"",   'BS-11'!C18)</f>
        <v/>
      </c>
      <c r="D866" t="str">
        <f>IF(OR(    'BS-11'!B18=0,   'BS-11'!B18 =""),"",   'BS-11'!D18)</f>
        <v/>
      </c>
      <c r="E866" t="str">
        <f>IF(OR(    'BS-11'!B18=0,   'BS-11'!B18 =""),"",   'BS-11'!E18)</f>
        <v/>
      </c>
      <c r="F866" t="str">
        <f>IF(OR(    'BS-11'!B18=0,   'BS-11'!B18 =""),"",   'BS-11'!F18)</f>
        <v/>
      </c>
      <c r="G866" t="str">
        <f>IF(B866="","No Number",IF(ISNUMBER(VALUE(MID(B866,5,2))),IF(LEN(B866)=3,"Total",IF(OR(LEFT(B866,3)="340",LEFT(B866,3)="350",ISNUMBER(F866)),IF(SUM(D866:F866)=0,0,"Data"),"No Number")),"Head"))</f>
        <v>No Number</v>
      </c>
    </row>
    <row r="867">
      <c r="B867" t="str">
        <f>IF(OR(    'BS-11'!B19=0,   'BS-11'!B19 =""),"",   'BS-11'!B19)</f>
        <v/>
      </c>
      <c r="C867" t="str">
        <f>IF(OR(    'BS-11'!B19=0,   'BS-11'!B19 =""),"",   'BS-11'!C19)</f>
        <v/>
      </c>
      <c r="D867" t="str">
        <f>IF(OR(    'BS-11'!B19=0,   'BS-11'!B19 =""),"",   'BS-11'!D19)</f>
        <v/>
      </c>
      <c r="E867" t="str">
        <f>IF(OR(    'BS-11'!B19=0,   'BS-11'!B19 =""),"",   'BS-11'!E19)</f>
        <v/>
      </c>
      <c r="F867" t="str">
        <f>IF(OR(    'BS-11'!B19=0,   'BS-11'!B19 =""),"",   'BS-11'!F19)</f>
        <v/>
      </c>
      <c r="G867" t="str">
        <f>IF(B867="","No Number",IF(ISNUMBER(VALUE(MID(B867,5,2))),IF(LEN(B867)=3,"Total",IF(OR(LEFT(B867,3)="340",LEFT(B867,3)="350",ISNUMBER(F867)),IF(SUM(D867:F867)=0,0,"Data"),"No Number")),"Head"))</f>
        <v>No Number</v>
      </c>
    </row>
    <row r="868">
      <c r="B868">
        <f>IF(OR(    'BS-11'!B20=0,   'BS-11'!B20 =""),"",   'BS-11'!B20)</f>
        <v>330</v>
      </c>
      <c r="C868" t="str">
        <f>IF(OR(    'BS-11'!B20=0,   'BS-11'!B20 =""),"",   'BS-11'!C20)</f>
        <v xml:space="preserve">Total-Loan Repayments-ആകെ വായ്പ തിരിച്ചടവ് </v>
      </c>
      <c r="D868">
        <f>SUBTOTAL(9,D855:D867)</f>
        <v>2331817</v>
      </c>
      <c r="E868">
        <f>SUBTOTAL(9,E855:E867)</f>
        <v>2400000</v>
      </c>
      <c r="F868">
        <f>SUBTOTAL(9,F855:F867)</f>
        <v>2400000</v>
      </c>
      <c r="G868" t="str">
        <f>IF(B868="","No Number",IF(ISNUMBER(VALUE(MID(B868,5,2))),IF(LEN(B868)=3,"Total",IF(OR(LEFT(B868,3)="340",LEFT(B868,3)="350",ISNUMBER(F868)),IF(SUM(D868:F868)=0,0,"Data"),"No Number")),"Head"))</f>
        <v>Head</v>
      </c>
    </row>
    <row r="869">
      <c r="B869" t="str">
        <f>B57</f>
        <v>Karassery Grama Panchayath Draft  Budget for the Financial Year 2025-2026</v>
      </c>
      <c r="G869" t="str">
        <f>IF(B869="","No Number",IF(ISNUMBER(VALUE(MID(B869,5,2))),IF(LEN(B869)=3,"Total",IF(OR(LEFT(B869,3)="340",LEFT(B869,3)="350",ISNUMBER(F869)),IF(SUM(D869:F869)=0,0,"Data"),"No Number")),"Head"))</f>
        <v>Head</v>
      </c>
    </row>
    <row r="870">
      <c r="B870" t="str">
        <f>'BS-12'!B5</f>
        <v>BS-12- CAPITAL EXPENDITURE - OTHER THAN LOAN REPAYMENTS -  ( മൂലധന ചെലവുകള്‍ക്ക്‌ വേണ്ടിയുള്ള വകയിരുത്തലുകള്‍)</v>
      </c>
      <c r="G870" t="str">
        <f>IF(B870="","No Number",IF(ISNUMBER(VALUE(MID(B870,5,2))),IF(LEN(B870)=3,"Total",IF(OR(LEFT(B870,3)="340",LEFT(B870,3)="350",ISNUMBER(F870)),IF(SUM(D870:F870)=0,0,"Data"),"No Number")),"Head"))</f>
        <v>Head</v>
      </c>
    </row>
    <row r="871" xml:space="preserve">
      <c r="B871" t="str">
        <v>DETAILED HEAD CODE</v>
      </c>
      <c r="C871" t="str">
        <v>PARTICULARS (ഇനവിവരം)</v>
      </c>
      <c r="D871" t="str">
        <f>D32</f>
        <v>Actuals for the year 2023-2024(യഥാര്‍ത്ഥ കണക്ക് 2023-2024)</v>
      </c>
      <c r="E871" t="str">
        <f>E32</f>
        <v>Budget  for the  year (including all revisions) 2024-2025  (പരിഷ്കരിച്ച ബജറ്റ്  2024-2025)</v>
      </c>
      <c r="F871" t="str" xml:space="preserve">
        <f>F32</f>
        <v xml:space="preserve">Budget for the Year2025-2026
 (ബജറ്റ്-2025-2026)</v>
      </c>
      <c r="G871" t="str">
        <f>IF(B871="","No Number",IF(ISNUMBER(VALUE(MID(B871,5,2))),IF(LEN(B871)=3,"Total",IF(OR(LEFT(B871,3)="340",LEFT(B871,3)="350",ISNUMBER(F871)),IF(SUM(D871:F871)=0,0,"Data"),"No Number")),"Head"))</f>
        <v>Head</v>
      </c>
    </row>
    <row r="872">
      <c r="B872">
        <f>IF(OR(     'BS-12'!B7=0,   'BS-12'!B7 =""),"",   'BS-12'!B7)</f>
        <v>4101001</v>
      </c>
      <c r="C872" t="str">
        <f>IF(OR(     'BS-12'!B7=0,   'BS-12'!B7 =""),"",   'BS-12'!C7)</f>
        <v>Land( ഭൂമി)</v>
      </c>
      <c r="D872">
        <f>IF(OR(     'BS-12'!B7=0,   'BS-12'!B7 =""),"",   'BS-12'!D7)</f>
        <v>0</v>
      </c>
      <c r="E872">
        <f>IF(OR(     'BS-12'!B7=0,   'BS-12'!B7 =""),"",   'BS-12'!E7)</f>
        <v>1460300</v>
      </c>
      <c r="F872">
        <f>IF(OR(     'BS-12'!B7=0,   'BS-12'!B7 =""),"",   'BS-12'!F7)</f>
        <v>0</v>
      </c>
      <c r="G872" t="str">
        <f>IF(B872="","No Number",IF(ISNUMBER(VALUE(MID(B872,5,2))),IF(LEN(B872)=3,"Total",IF(OR(LEFT(B872,3)="340",LEFT(B872,3)="350",ISNUMBER(F872)),IF(SUM(D872:F872)=0,0,"Data"),"No Number")),"Head"))</f>
        <v>Data</v>
      </c>
    </row>
    <row r="873">
      <c r="B873">
        <f>IF(OR(     'BS-12'!B8=0,   'BS-12'!B8 =""),"",   'BS-12'!B8)</f>
        <v>4102001</v>
      </c>
      <c r="C873" t="str">
        <f>IF(OR(     'BS-12'!B8=0,   'BS-12'!B8 =""),"",   'BS-12'!C8)</f>
        <v>Buildings(പൊതു കെട്ടിടങ്ങള്‍)</v>
      </c>
      <c r="D873">
        <f>IF(OR(     'BS-12'!B8=0,   'BS-12'!B8 =""),"",   'BS-12'!D8)</f>
        <v>4611190</v>
      </c>
      <c r="E873">
        <f>IF(OR(     'BS-12'!B8=0,   'BS-12'!B8 =""),"",   'BS-12'!E8)</f>
        <v>10201560</v>
      </c>
      <c r="F873">
        <f>IF(OR(     'BS-12'!B8=0,   'BS-12'!B8 =""),"",   'BS-12'!F8)</f>
        <v>54190340</v>
      </c>
      <c r="G873" t="str">
        <f>IF(B873="","No Number",IF(ISNUMBER(VALUE(MID(B873,5,2))),IF(LEN(B873)=3,"Total",IF(OR(LEFT(B873,3)="340",LEFT(B873,3)="350",ISNUMBER(F873)),IF(SUM(D873:F873)=0,0,"Data"),"No Number")),"Head"))</f>
        <v>Data</v>
      </c>
    </row>
    <row r="874">
      <c r="B874">
        <f>IF(OR(     'BS-12'!B9=0,   'BS-12'!B9 =""),"",   'BS-12'!B9)</f>
        <v>4103001</v>
      </c>
      <c r="C874" t="str">
        <f>IF(OR(     'BS-12'!B9=0,   'BS-12'!B9 =""),"",   'BS-12'!C9)</f>
        <v>Roads( റോഡുകള്‍)</v>
      </c>
      <c r="D874">
        <f>IF(OR(     'BS-12'!B9=0,   'BS-12'!B9 =""),"",   'BS-12'!D9)</f>
        <v>9903483</v>
      </c>
      <c r="E874">
        <f>IF(OR(     'BS-12'!B9=0,   'BS-12'!B9 =""),"",   'BS-12'!E9)</f>
        <v>10835000</v>
      </c>
      <c r="F874">
        <f>IF(OR(     'BS-12'!B9=0,   'BS-12'!B9 =""),"",   'BS-12'!F9)</f>
        <v>12500000</v>
      </c>
      <c r="G874" t="str">
        <f>IF(B874="","No Number",IF(ISNUMBER(VALUE(MID(B874,5,2))),IF(LEN(B874)=3,"Total",IF(OR(LEFT(B874,3)="340",LEFT(B874,3)="350",ISNUMBER(F874)),IF(SUM(D874:F874)=0,0,"Data"),"No Number")),"Head"))</f>
        <v>Data</v>
      </c>
    </row>
    <row r="875">
      <c r="B875">
        <f>IF(OR(     'BS-12'!B10=0,   'BS-12'!B10 =""),"",   'BS-12'!B10)</f>
        <v>4103002</v>
      </c>
      <c r="C875" t="str">
        <f>IF(OR(     'BS-12'!B10=0,   'BS-12'!B10 =""),"",   'BS-12'!C10)</f>
        <v>Lanes(ഇടവഴികള്‍)</v>
      </c>
      <c r="D875">
        <f>IF(OR(     'BS-12'!B10=0,   'BS-12'!B10 =""),"",   'BS-12'!D10)</f>
        <v>0</v>
      </c>
      <c r="E875">
        <f>IF(OR(     'BS-12'!B10=0,   'BS-12'!B10 =""),"",   'BS-12'!E10)</f>
        <v>75000</v>
      </c>
      <c r="F875">
        <f>IF(OR(     'BS-12'!B10=0,   'BS-12'!B10 =""),"",   'BS-12'!F10)</f>
        <v>0</v>
      </c>
      <c r="G875" t="str">
        <f>IF(B875="","No Number",IF(ISNUMBER(VALUE(MID(B875,5,2))),IF(LEN(B875)=3,"Total",IF(OR(LEFT(B875,3)="340",LEFT(B875,3)="350",ISNUMBER(F875)),IF(SUM(D875:F875)=0,0,"Data"),"No Number")),"Head"))</f>
        <v>Data</v>
      </c>
    </row>
    <row r="876">
      <c r="B876">
        <f>IF(OR(     'BS-12'!B11=0,   'BS-12'!B11 =""),"",   'BS-12'!B11)</f>
        <v>4103003</v>
      </c>
      <c r="C876" t="str">
        <f>IF(OR(     'BS-12'!B11=0,   'BS-12'!B11 =""),"",   'BS-12'!C11)</f>
        <v>Culverts, Bridges &amp; Other constructions(കലുങ്കുകളും പാലങ്ങളും അനുബന്ധ നിര്‍മിതികളും)</v>
      </c>
      <c r="D876">
        <f>IF(OR(     'BS-12'!B11=0,   'BS-12'!B11 =""),"",   'BS-12'!D11)</f>
        <v>1547879</v>
      </c>
      <c r="E876">
        <f>IF(OR(     'BS-12'!B11=0,   'BS-12'!B11 =""),"",   'BS-12'!E11)</f>
        <v>251754</v>
      </c>
      <c r="F876">
        <f>IF(OR(     'BS-12'!B11=0,   'BS-12'!B11 =""),"",   'BS-12'!F11)</f>
        <v>1500000</v>
      </c>
      <c r="G876" t="str">
        <f>IF(B876="","No Number",IF(ISNUMBER(VALUE(MID(B876,5,2))),IF(LEN(B876)=3,"Total",IF(OR(LEFT(B876,3)="340",LEFT(B876,3)="350",ISNUMBER(F876)),IF(SUM(D876:F876)=0,0,"Data"),"No Number")),"Head"))</f>
        <v>Data</v>
      </c>
    </row>
    <row r="877">
      <c r="B877">
        <f>IF(OR(     'BS-12'!B12=0,   'BS-12'!B12 =""),"",   'BS-12'!B12)</f>
        <v>4104001</v>
      </c>
      <c r="C877" t="str">
        <f>IF(OR(     'BS-12'!B12=0,   'BS-12'!B12 =""),"",   'BS-12'!C12)</f>
        <v>Drinking Water - Sources (Open Wells, Bore Wells, Tube Wells, Tanks etc.)(കുടിവെള്ള സ്രോതസ്സുകളും,അനുബന്ധ നിര്‍മിതികളും</v>
      </c>
      <c r="D877">
        <f>IF(OR(     'BS-12'!B12=0,   'BS-12'!B12 =""),"",   'BS-12'!D12)</f>
        <v>426847</v>
      </c>
      <c r="E877">
        <f>IF(OR(     'BS-12'!B12=0,   'BS-12'!B12 =""),"",   'BS-12'!E12)</f>
        <v>5008294</v>
      </c>
      <c r="F877">
        <f>IF(OR(     'BS-12'!B12=0,   'BS-12'!B12 =""),"",   'BS-12'!F12)</f>
        <v>2000000</v>
      </c>
      <c r="G877" t="str">
        <f>IF(B877="","No Number",IF(ISNUMBER(VALUE(MID(B877,5,2))),IF(LEN(B877)=3,"Total",IF(OR(LEFT(B877,3)="340",LEFT(B877,3)="350",ISNUMBER(F877)),IF(SUM(D877:F877)=0,0,"Data"),"No Number")),"Head"))</f>
        <v>Data</v>
      </c>
    </row>
    <row r="878">
      <c r="B878">
        <f>IF(OR(     'BS-12'!B13=0,   'BS-12'!B13 =""),"",   'BS-12'!B13)</f>
        <v>4105001</v>
      </c>
      <c r="C878" t="str">
        <f>IF(OR(     'BS-12'!B13=0,   'BS-12'!B13 =""),"",   'BS-12'!C13)</f>
        <v>Irrigation(ജലസേചന സ്രോതസ്സുകളും,അനുബന്ധ നിര്‍മിതികളും</v>
      </c>
      <c r="D878">
        <f>IF(OR(     'BS-12'!B13=0,   'BS-12'!B13 =""),"",   'BS-12'!D13)</f>
        <v>364993</v>
      </c>
      <c r="E878">
        <f>IF(OR(     'BS-12'!B13=0,   'BS-12'!B13 =""),"",   'BS-12'!E13)</f>
        <v>0</v>
      </c>
      <c r="F878">
        <f>IF(OR(     'BS-12'!B13=0,   'BS-12'!B13 =""),"",   'BS-12'!F13)</f>
        <v>0</v>
      </c>
      <c r="G878" t="str">
        <f>IF(B878="","No Number",IF(ISNUMBER(VALUE(MID(B878,5,2))),IF(LEN(B878)=3,"Total",IF(OR(LEFT(B878,3)="340",LEFT(B878,3)="350",ISNUMBER(F878)),IF(SUM(D878:F878)=0,0,"Data"),"No Number")),"Head"))</f>
        <v>Data</v>
      </c>
    </row>
    <row r="879">
      <c r="B879">
        <f>IF(OR(     'BS-12'!B14=0,   'BS-12'!B14 =""),"",   'BS-12'!B14)</f>
        <v>4106001</v>
      </c>
      <c r="C879" t="str">
        <f>IF(OR(     'BS-12'!B14=0,   'BS-12'!B14 =""),"",   'BS-12'!C14)</f>
        <v>Electricity(വൈദ്യുതി)</v>
      </c>
      <c r="D879">
        <f>IF(OR(     'BS-12'!B14=0,   'BS-12'!B14 =""),"",   'BS-12'!D14)</f>
        <v>157195</v>
      </c>
      <c r="E879">
        <f>IF(OR(     'BS-12'!B14=0,   'BS-12'!B14 =""),"",   'BS-12'!E14)</f>
        <v>100000</v>
      </c>
      <c r="F879">
        <f>IF(OR(     'BS-12'!B14=0,   'BS-12'!B14 =""),"",   'BS-12'!F14)</f>
        <v>2009600</v>
      </c>
      <c r="G879" t="str">
        <f>IF(B879="","No Number",IF(ISNUMBER(VALUE(MID(B879,5,2))),IF(LEN(B879)=3,"Total",IF(OR(LEFT(B879,3)="340",LEFT(B879,3)="350",ISNUMBER(F879)),IF(SUM(D879:F879)=0,0,"Data"),"No Number")),"Head"))</f>
        <v>Data</v>
      </c>
    </row>
    <row r="880">
      <c r="B880">
        <f>IF(OR(     'BS-12'!B15=0,   'BS-12'!B15 =""),"",   'BS-12'!B15)</f>
        <v>4107001</v>
      </c>
      <c r="C880" t="str">
        <f>IF(OR(     'BS-12'!B15=0,   'BS-12'!B15 =""),"",   'BS-12'!C15)</f>
        <v>Waste Treatment(മാലിന്യ സംസ്കരണം)</v>
      </c>
      <c r="D880">
        <f>IF(OR(     'BS-12'!B15=0,   'BS-12'!B15 =""),"",   'BS-12'!D15)</f>
        <v>216145</v>
      </c>
      <c r="E880">
        <f>IF(OR(     'BS-12'!B15=0,   'BS-12'!B15 =""),"",   'BS-12'!E15)</f>
        <v>575000</v>
      </c>
      <c r="F880">
        <f>IF(OR(     'BS-12'!B15=0,   'BS-12'!B15 =""),"",   'BS-12'!F15)</f>
        <v>1000000</v>
      </c>
      <c r="G880" t="str">
        <f>IF(B880="","No Number",IF(ISNUMBER(VALUE(MID(B880,5,2))),IF(LEN(B880)=3,"Total",IF(OR(LEFT(B880,3)="340",LEFT(B880,3)="350",ISNUMBER(F880)),IF(SUM(D880:F880)=0,0,"Data"),"No Number")),"Head"))</f>
        <v>Data</v>
      </c>
    </row>
    <row r="881">
      <c r="B881">
        <f>IF(OR(     'BS-12'!B16=0,   'BS-12'!B16 =""),"",   'BS-12'!B16)</f>
        <v>4107101</v>
      </c>
      <c r="C881" t="str">
        <f>IF(OR(     'BS-12'!B16=0,   'BS-12'!B16 =""),"",   'BS-12'!C16)</f>
        <v>Movable Assets(ജംഗമ സ്വത്തുകള്‍)</v>
      </c>
      <c r="D881">
        <f>IF(OR(     'BS-12'!B16=0,   'BS-12'!B16 =""),"",   'BS-12'!D16)</f>
        <v>910954</v>
      </c>
      <c r="E881">
        <f>IF(OR(     'BS-12'!B16=0,   'BS-12'!B16 =""),"",   'BS-12'!E16)</f>
        <v>350000</v>
      </c>
      <c r="F881">
        <f>IF(OR(     'BS-12'!B16=0,   'BS-12'!B16 =""),"",   'BS-12'!F16)</f>
        <v>120000</v>
      </c>
      <c r="G881" t="str">
        <f>IF(B881="","No Number",IF(ISNUMBER(VALUE(MID(B881,5,2))),IF(LEN(B881)=3,"Total",IF(OR(LEFT(B881,3)="340",LEFT(B881,3)="350",ISNUMBER(F881)),IF(SUM(D881:F881)=0,0,"Data"),"No Number")),"Head"))</f>
        <v>Data</v>
      </c>
    </row>
    <row r="882">
      <c r="B882">
        <f>IF(OR(     'BS-12'!B17=0,   'BS-12'!B17 =""),"",   'BS-12'!B17)</f>
        <v>4108001</v>
      </c>
      <c r="C882" t="str">
        <f>IF(OR(     'BS-12'!B17=0,   'BS-12'!B17 =""),"",   'BS-12'!C17)</f>
        <v>Other Fixed Assets( മറ്റ് സ്ഥിര ആസ്തികള്‍)</v>
      </c>
      <c r="D882">
        <f>IF(OR(     'BS-12'!B17=0,   'BS-12'!B17 =""),"",   'BS-12'!D17)</f>
        <v>309816</v>
      </c>
      <c r="E882">
        <f>IF(OR(     'BS-12'!B17=0,   'BS-12'!B17 =""),"",   'BS-12'!E17)</f>
        <v>1516417</v>
      </c>
      <c r="F882">
        <f>IF(OR(     'BS-12'!B17=0,   'BS-12'!B17 =""),"",   'BS-12'!F17)</f>
        <v>300000</v>
      </c>
      <c r="G882" t="str">
        <f>IF(B882="","No Number",IF(ISNUMBER(VALUE(MID(B882,5,2))),IF(LEN(B882)=3,"Total",IF(OR(LEFT(B882,3)="340",LEFT(B882,3)="350",ISNUMBER(F882)),IF(SUM(D882:F882)=0,0,"Data"),"No Number")),"Head"))</f>
        <v>Data</v>
      </c>
    </row>
    <row r="883">
      <c r="B883" t="str">
        <f>IF(OR(     'BS-12'!B18=0,   'BS-12'!B18 =""),"",   'BS-12'!B18)</f>
        <v/>
      </c>
      <c r="C883" t="str">
        <f>IF(OR(     'BS-12'!B18=0,   'BS-12'!B18 =""),"",   'BS-12'!C18)</f>
        <v/>
      </c>
      <c r="D883" t="str">
        <f>IF(OR(     'BS-12'!B18=0,   'BS-12'!B18 =""),"",   'BS-12'!D18)</f>
        <v/>
      </c>
      <c r="E883" t="str">
        <f>IF(OR(     'BS-12'!B18=0,   'BS-12'!B18 =""),"",   'BS-12'!E18)</f>
        <v/>
      </c>
      <c r="F883" t="str">
        <f>IF(OR(     'BS-12'!B18=0,   'BS-12'!B18 =""),"",   'BS-12'!F18)</f>
        <v/>
      </c>
      <c r="G883" t="str">
        <f>IF(B883="","No Number",IF(ISNUMBER(VALUE(MID(B883,5,2))),IF(LEN(B883)=3,"Total",IF(OR(LEFT(B883,3)="340",LEFT(B883,3)="350",ISNUMBER(F883)),IF(SUM(D883:F883)=0,0,"Data"),"No Number")),"Head"))</f>
        <v>No Number</v>
      </c>
    </row>
    <row r="884">
      <c r="B884" t="str">
        <f>IF(OR(     'BS-12'!B19=0,   'BS-12'!B19 =""),"",   'BS-12'!B19)</f>
        <v/>
      </c>
      <c r="C884" t="str">
        <f>IF(OR(     'BS-12'!B19=0,   'BS-12'!B19 =""),"",   'BS-12'!C19)</f>
        <v/>
      </c>
      <c r="D884" t="str">
        <f>IF(OR(     'BS-12'!B19=0,   'BS-12'!B19 =""),"",   'BS-12'!D19)</f>
        <v/>
      </c>
      <c r="E884" t="str">
        <f>IF(OR(     'BS-12'!B19=0,   'BS-12'!B19 =""),"",   'BS-12'!E19)</f>
        <v/>
      </c>
      <c r="F884" t="str">
        <f>IF(OR(     'BS-12'!B19=0,   'BS-12'!B19 =""),"",   'BS-12'!F19)</f>
        <v/>
      </c>
      <c r="G884" t="str">
        <f>IF(B884="","No Number",IF(ISNUMBER(VALUE(MID(B884,5,2))),IF(LEN(B884)=3,"Total",IF(OR(LEFT(B884,3)="340",LEFT(B884,3)="350",ISNUMBER(F884)),IF(SUM(D884:F884)=0,0,"Data"),"No Number")),"Head"))</f>
        <v>No Number</v>
      </c>
    </row>
    <row r="885">
      <c r="B885" t="str">
        <f>IF(OR(     'BS-12'!B20=0,   'BS-12'!B20 =""),"",   'BS-12'!B20)</f>
        <v/>
      </c>
      <c r="C885" t="str">
        <f>IF(OR(     'BS-12'!B20=0,   'BS-12'!B20 =""),"",   'BS-12'!C20)</f>
        <v/>
      </c>
      <c r="D885" t="str">
        <f>IF(OR(     'BS-12'!B20=0,   'BS-12'!B20 =""),"",   'BS-12'!D20)</f>
        <v/>
      </c>
      <c r="E885" t="str">
        <f>IF(OR(     'BS-12'!B20=0,   'BS-12'!B20 =""),"",   'BS-12'!E20)</f>
        <v/>
      </c>
      <c r="F885" t="str">
        <f>IF(OR(     'BS-12'!B20=0,   'BS-12'!B20 =""),"",   'BS-12'!F20)</f>
        <v/>
      </c>
      <c r="G885" t="str">
        <f>IF(B885="","No Number",IF(ISNUMBER(VALUE(MID(B885,5,2))),IF(LEN(B885)=3,"Total",IF(OR(LEFT(B885,3)="340",LEFT(B885,3)="350",ISNUMBER(F885)),IF(SUM(D885:F885)=0,0,"Data"),"No Number")),"Head"))</f>
        <v>No Number</v>
      </c>
    </row>
    <row r="886">
      <c r="B886" t="str">
        <f>IF(OR(     'BS-12'!B21=0,   'BS-12'!B21 =""),"",   'BS-12'!B21)</f>
        <v/>
      </c>
      <c r="C886" t="str">
        <f>IF(OR(     'BS-12'!B21=0,   'BS-12'!B21 =""),"",   'BS-12'!C21)</f>
        <v/>
      </c>
      <c r="D886" t="str">
        <f>IF(OR(     'BS-12'!B21=0,   'BS-12'!B21 =""),"",   'BS-12'!D21)</f>
        <v/>
      </c>
      <c r="E886" t="str">
        <f>IF(OR(     'BS-12'!B21=0,   'BS-12'!B21 =""),"",   'BS-12'!E21)</f>
        <v/>
      </c>
      <c r="F886" t="str">
        <f>IF(OR(     'BS-12'!B21=0,   'BS-12'!B21 =""),"",   'BS-12'!F21)</f>
        <v/>
      </c>
      <c r="G886" t="str">
        <f>IF(B886="","No Number",IF(ISNUMBER(VALUE(MID(B886,5,2))),IF(LEN(B886)=3,"Total",IF(OR(LEFT(B886,3)="340",LEFT(B886,3)="350",ISNUMBER(F886)),IF(SUM(D886:F886)=0,0,"Data"),"No Number")),"Head"))</f>
        <v>No Number</v>
      </c>
    </row>
    <row r="887">
      <c r="B887" t="str">
        <f>IF(OR(     'BS-12'!B22=0,   'BS-12'!B22 =""),"",   'BS-12'!B22)</f>
        <v/>
      </c>
      <c r="C887" t="str">
        <f>IF(OR(     'BS-12'!B22=0,   'BS-12'!B22 =""),"",   'BS-12'!C22)</f>
        <v/>
      </c>
      <c r="D887" t="str">
        <f>IF(OR(     'BS-12'!B22=0,   'BS-12'!B22 =""),"",   'BS-12'!D22)</f>
        <v/>
      </c>
      <c r="E887" t="str">
        <f>IF(OR(     'BS-12'!B22=0,   'BS-12'!B22 =""),"",   'BS-12'!E22)</f>
        <v/>
      </c>
      <c r="F887" t="str">
        <f>IF(OR(     'BS-12'!B22=0,   'BS-12'!B22 =""),"",   'BS-12'!F22)</f>
        <v/>
      </c>
      <c r="G887" t="str">
        <f>IF(B887="","No Number",IF(ISNUMBER(VALUE(MID(B887,5,2))),IF(LEN(B887)=3,"Total",IF(OR(LEFT(B887,3)="340",LEFT(B887,3)="350",ISNUMBER(F887)),IF(SUM(D887:F887)=0,0,"Data"),"No Number")),"Head"))</f>
        <v>No Number</v>
      </c>
    </row>
    <row r="888">
      <c r="B888" t="str">
        <f>IF(OR(     'BS-12'!B23=0,   'BS-12'!B23 =""),"",   'BS-12'!B23)</f>
        <v/>
      </c>
      <c r="C888" t="str">
        <f>IF(OR(     'BS-12'!B23=0,   'BS-12'!B23 =""),"",   'BS-12'!C23)</f>
        <v/>
      </c>
      <c r="D888" t="str">
        <f>IF(OR(     'BS-12'!B23=0,   'BS-12'!B23 =""),"",   'BS-12'!D23)</f>
        <v/>
      </c>
      <c r="E888" t="str">
        <f>IF(OR(     'BS-12'!B23=0,   'BS-12'!B23 =""),"",   'BS-12'!E23)</f>
        <v/>
      </c>
      <c r="F888" t="str">
        <f>IF(OR(     'BS-12'!B23=0,   'BS-12'!B23 =""),"",   'BS-12'!F23)</f>
        <v/>
      </c>
      <c r="G888" t="str">
        <f>IF(B888="","No Number",IF(ISNUMBER(VALUE(MID(B888,5,2))),IF(LEN(B888)=3,"Total",IF(OR(LEFT(B888,3)="340",LEFT(B888,3)="350",ISNUMBER(F888)),IF(SUM(D888:F888)=0,0,"Data"),"No Number")),"Head"))</f>
        <v>No Number</v>
      </c>
    </row>
    <row r="889">
      <c r="B889">
        <f>IF(OR(     'BS-12'!B24=0,   'BS-12'!B24 =""),"",   'BS-12'!B24)</f>
        <v>410</v>
      </c>
      <c r="C889" t="str">
        <f>IF(OR(     'BS-12'!B24=0,   'BS-12'!B24 =""),"",   'BS-12'!C24)</f>
        <v xml:space="preserve">TOTAL CAPITAL EXPENDITURE-ആകെ മൂലധന ചെലവുകള്‍ </v>
      </c>
      <c r="D889">
        <f>SUBTOTAL(9,D872:D888)</f>
        <v>18448502</v>
      </c>
      <c r="E889">
        <f>SUBTOTAL(9,E872:E888)</f>
        <v>30373325</v>
      </c>
      <c r="F889">
        <f>SUBTOTAL(9,F872:F888)</f>
        <v>73619940</v>
      </c>
      <c r="G889" t="str">
        <f>IF(B889="","No Number",IF(ISNUMBER(VALUE(MID(B889,5,2))),IF(LEN(B889)=3,"Total",IF(OR(LEFT(B889,3)="340",LEFT(B889,3)="350",ISNUMBER(F889)),IF(SUM(D889:F889)=0,0,"Data"),"No Number")),"Head"))</f>
        <v>Head</v>
      </c>
    </row>
    <row r="890">
      <c r="G890" t="str">
        <f>IF(B890="","No Number",IF(ISNUMBER(VALUE(MID(B890,5,2))),IF(LEN(B890)=3,"Total",IF(OR(LEFT(B890,3)="340",LEFT(B890,3)="350",ISNUMBER(F890)),IF(SUM(D890:F890)=0,0,"Data"),"No Number")),"Head"))</f>
        <v>No Number</v>
      </c>
    </row>
    <row r="891">
      <c r="B891" t="str">
        <f>B57</f>
        <v>Karassery Grama Panchayath Draft  Budget for the Financial Year 2025-2026</v>
      </c>
      <c r="G891" t="str">
        <f>IF(B891="","No Number",IF(ISNUMBER(VALUE(MID(B891,5,2))),IF(LEN(B891)=3,"Total",IF(OR(LEFT(B891,3)="340",LEFT(B891,3)="350",ISNUMBER(F891)),IF(SUM(D891:F891)=0,0,"Data"),"No Number")),"Head"))</f>
        <v>Head</v>
      </c>
    </row>
    <row r="892">
      <c r="B892" t="str">
        <f>'BS-13'!B5</f>
        <v>BS-13-  RECEIPT AND REFUND  OF DEPOSIT-   (ഡെപോസിറ്റ്‌ വരവും,മടക്കിനല്‍കലും   ‍)</v>
      </c>
      <c r="G892" t="str">
        <f>IF(B892="","No Number",IF(ISNUMBER(VALUE(MID(B892,5,2))),IF(LEN(B892)=3,"Total",IF(OR(LEFT(B892,3)="340",LEFT(B892,3)="350",ISNUMBER(F892)),IF(SUM(D892:F892)=0,0,"Data"),"No Number")),"Head"))</f>
        <v>Head</v>
      </c>
    </row>
    <row r="893" xml:space="preserve">
      <c r="B893" t="str">
        <v>DETAILED HEAD CODE</v>
      </c>
      <c r="C893" t="str">
        <v>PARTICULARS (ഇനവിവരം)</v>
      </c>
      <c r="D893" t="str" xml:space="preserve">
        <f>'BS-13'!D6</f>
        <v xml:space="preserve">Budget for the Next Financial Year (Receipts of Deposits) 
2025-2026
 നിക്ഷേപങ്ങള്‍ സ്വീകരിക്കല്‍</v>
      </c>
      <c r="E893" t="str" xml:space="preserve">
        <f>'BS-13'!E6</f>
        <v xml:space="preserve">Budget for the Next Financial Year (Refund of Deposits) 
2025-2026
 നിക്ഷേപങ്ങള്‍ തിരികെ നല്‍കല്‍</v>
      </c>
      <c r="G893" t="str">
        <f>IF(B893="","No Number",IF(ISNUMBER(VALUE(MID(B893,5,2))),IF(LEN(B893)=3,"Total",IF(OR(LEFT(B893,3)="340",LEFT(B893,3)="350",ISNUMBER(F893)),IF(SUM(D893:F893)=0,0,"Data"),"No Number")),"Head"))</f>
        <v>Head</v>
      </c>
    </row>
    <row r="894">
      <c r="B894">
        <f>IF(OR(     'BS-13'!B7=0,   'BS-13'!B7 =""),"",    'BS-13'!B7)</f>
        <v>3401001</v>
      </c>
      <c r="C894" t="str">
        <f>IF(OR(     'BS-13'!B7=0,   'BS-13'!B7 =""),"",    'BS-13'!C7)</f>
        <v>Earnest Money Deposit-നിരതദ്രവ്യം</v>
      </c>
      <c r="D894">
        <f>IF(OR(     'BS-13'!B7=0,   'BS-13'!B7 =""),"",    'BS-13'!D7)</f>
        <v>0</v>
      </c>
      <c r="E894">
        <f>IF(OR(     'BS-13'!B7=0,   'BS-13'!B7 =""),"",    'BS-13'!E7)</f>
        <v>0</v>
      </c>
      <c r="G894">
        <f>IF(B894="","No Number",IF(ISNUMBER(VALUE(MID(B894,5,2))),IF(LEN(B894)=3,"Total",IF(OR(LEFT(B894,3)="340",LEFT(B894,3)="350",ISNUMBER(F894)),IF(SUM(D894:F894)=0,0,"Data"),"No Number")),"Head"))</f>
        <v>0</v>
      </c>
    </row>
    <row r="895">
      <c r="B895">
        <f>IF(OR(     'BS-13'!B8=0,   'BS-13'!B8 =""),"",    'BS-13'!B8)</f>
        <v>3401002</v>
      </c>
      <c r="C895" t="str">
        <f>IF(OR(     'BS-13'!B8=0,   'BS-13'!B8 =""),"",    'BS-13'!C8)</f>
        <v xml:space="preserve"> Security Deposit-സെക്യൂരിറ്റി നിക്ഷേപം</v>
      </c>
      <c r="D895">
        <f>IF(OR(     'BS-13'!B8=0,   'BS-13'!B8 =""),"",    'BS-13'!D8)</f>
        <v>0</v>
      </c>
      <c r="E895">
        <f>IF(OR(     'BS-13'!B8=0,   'BS-13'!B8 =""),"",    'BS-13'!E8)</f>
        <v>0</v>
      </c>
      <c r="G895">
        <f>IF(B895="","No Number",IF(ISNUMBER(VALUE(MID(B895,5,2))),IF(LEN(B895)=3,"Total",IF(OR(LEFT(B895,3)="340",LEFT(B895,3)="350",ISNUMBER(F895)),IF(SUM(D895:F895)=0,0,"Data"),"No Number")),"Head"))</f>
        <v>0</v>
      </c>
    </row>
    <row r="896">
      <c r="B896">
        <f>IF(OR(     'BS-13'!B9=0,   'BS-13'!B9 =""),"",    'BS-13'!B9)</f>
        <v>3401003</v>
      </c>
      <c r="C896" t="str">
        <f>IF(OR(     'BS-13'!B9=0,   'BS-13'!B9 =""),"",    'BS-13'!C9)</f>
        <v>Retention-റിടെന്ഷന്‍</v>
      </c>
      <c r="D896">
        <f>IF(OR(     'BS-13'!B9=0,   'BS-13'!B9 =""),"",    'BS-13'!D9)</f>
        <v>0</v>
      </c>
      <c r="E896">
        <f>IF(OR(     'BS-13'!B9=0,   'BS-13'!B9 =""),"",    'BS-13'!E9)</f>
        <v>0</v>
      </c>
      <c r="G896">
        <f>IF(B896="","No Number",IF(ISNUMBER(VALUE(MID(B896,5,2))),IF(LEN(B896)=3,"Total",IF(OR(LEFT(B896,3)="340",LEFT(B896,3)="350",ISNUMBER(F896)),IF(SUM(D896:F896)=0,0,"Data"),"No Number")),"Head"))</f>
        <v>0</v>
      </c>
    </row>
    <row r="897">
      <c r="B897">
        <f>IF(OR(     'BS-13'!B10=0,   'BS-13'!B10 =""),"",    'BS-13'!B10)</f>
        <v>3401099</v>
      </c>
      <c r="C897" t="str">
        <f>IF(OR(     'BS-13'!B10=0,   'BS-13'!B10 =""),"",    'BS-13'!C10)</f>
        <v>Other Deposits-മറ്റ് നിക്ഷേപങ്ങള്‍</v>
      </c>
      <c r="D897">
        <f>IF(OR(     'BS-13'!B10=0,   'BS-13'!B10 =""),"",    'BS-13'!D10)</f>
        <v>0</v>
      </c>
      <c r="E897">
        <f>IF(OR(     'BS-13'!B10=0,   'BS-13'!B10 =""),"",    'BS-13'!E10)</f>
        <v>0</v>
      </c>
      <c r="G897">
        <f>IF(B897="","No Number",IF(ISNUMBER(VALUE(MID(B897,5,2))),IF(LEN(B897)=3,"Total",IF(OR(LEFT(B897,3)="340",LEFT(B897,3)="350",ISNUMBER(F897)),IF(SUM(D897:F897)=0,0,"Data"),"No Number")),"Head"))</f>
        <v>0</v>
      </c>
    </row>
    <row r="898">
      <c r="B898">
        <f>IF(OR(     'BS-13'!B11=0,   'BS-13'!B11 =""),"",    'BS-13'!B11)</f>
        <v>3402001</v>
      </c>
      <c r="C898" t="str">
        <f>IF(OR(     'BS-13'!B11=0,   'BS-13'!B11 =""),"",    'BS-13'!C11)</f>
        <v xml:space="preserve"> Deposits-Revenue-റവന്യു നിക്ഷേപങ്ങള്‍</v>
      </c>
      <c r="D898">
        <f>IF(OR(     'BS-13'!B11=0,   'BS-13'!B11 =""),"",    'BS-13'!D11)</f>
        <v>0</v>
      </c>
      <c r="E898">
        <f>IF(OR(     'BS-13'!B11=0,   'BS-13'!B11 =""),"",    'BS-13'!E11)</f>
        <v>0</v>
      </c>
      <c r="G898">
        <f>IF(B898="","No Number",IF(ISNUMBER(VALUE(MID(B898,5,2))),IF(LEN(B898)=3,"Total",IF(OR(LEFT(B898,3)="340",LEFT(B898,3)="350",ISNUMBER(F898)),IF(SUM(D898:F898)=0,0,"Data"),"No Number")),"Head"))</f>
        <v>0</v>
      </c>
    </row>
    <row r="899">
      <c r="B899">
        <f>IF(OR(     'BS-13'!B12=0,   'BS-13'!B12 =""),"",    'BS-13'!B12)</f>
        <v>3403001</v>
      </c>
      <c r="C899" t="str">
        <f>IF(OR(     'BS-13'!B12=0,   'BS-13'!B12 =""),"",    'BS-13'!C12)</f>
        <v>Deposits Received From Staff-ജീവനക്കാരില്‍ നിന്നുള്ള നിക്ഷേപങ്ങള്‍</v>
      </c>
      <c r="D899">
        <f>IF(OR(     'BS-13'!B12=0,   'BS-13'!B12 =""),"",    'BS-13'!D12)</f>
        <v>0</v>
      </c>
      <c r="E899">
        <f>IF(OR(     'BS-13'!B12=0,   'BS-13'!B12 =""),"",    'BS-13'!E12)</f>
        <v>0</v>
      </c>
      <c r="G899">
        <f>IF(B899="","No Number",IF(ISNUMBER(VALUE(MID(B899,5,2))),IF(LEN(B899)=3,"Total",IF(OR(LEFT(B899,3)="340",LEFT(B899,3)="350",ISNUMBER(F899)),IF(SUM(D899:F899)=0,0,"Data"),"No Number")),"Head"))</f>
        <v>0</v>
      </c>
    </row>
    <row r="900">
      <c r="B900">
        <f>IF(OR(     'BS-13'!B13=0,   'BS-13'!B13 =""),"",    'BS-13'!B13)</f>
        <v>3408001</v>
      </c>
      <c r="C900" t="str">
        <f>IF(OR(     'BS-13'!B13=0,   'BS-13'!B13 =""),"",    'BS-13'!C13)</f>
        <v>Deposit Received from Others-മറ്റുള്ളവരില്‍ നിന്നുള്ള നിക്ഷേപങ്ങള്‍</v>
      </c>
      <c r="D900">
        <f>IF(OR(     'BS-13'!B13=0,   'BS-13'!B13 =""),"",    'BS-13'!D13)</f>
        <v>0</v>
      </c>
      <c r="E900">
        <f>IF(OR(     'BS-13'!B13=0,   'BS-13'!B13 =""),"",    'BS-13'!E13)</f>
        <v>0</v>
      </c>
      <c r="G900">
        <f>IF(B900="","No Number",IF(ISNUMBER(VALUE(MID(B900,5,2))),IF(LEN(B900)=3,"Total",IF(OR(LEFT(B900,3)="340",LEFT(B900,3)="350",ISNUMBER(F900)),IF(SUM(D900:F900)=0,0,"Data"),"No Number")),"Head"))</f>
        <v>0</v>
      </c>
    </row>
    <row r="901">
      <c r="B901">
        <f>IF(OR(     'BS-13'!B14=0,   'BS-13'!B14 =""),"",    'BS-13'!B14)</f>
        <v>3501101</v>
      </c>
      <c r="C901" t="str">
        <f>IF(OR(     'BS-13'!B14=0,   'BS-13'!B14 =""),"",    'BS-13'!C14)</f>
        <v>Employee Liabilities –ജീവനക്കാര്‍ക്ക് നല്‍കാനുള്ള സംഖ്യ</v>
      </c>
      <c r="D901">
        <f>IF(OR(     'BS-13'!B14=0,   'BS-13'!B14 =""),"",    'BS-13'!D14)</f>
        <v>0</v>
      </c>
      <c r="E901">
        <f>IF(OR(     'BS-13'!B14=0,   'BS-13'!B14 =""),"",    'BS-13'!E14)</f>
        <v>0</v>
      </c>
      <c r="G901">
        <f>IF(B901="","No Number",IF(ISNUMBER(VALUE(MID(B901,5,2))),IF(LEN(B901)=3,"Total",IF(OR(LEFT(B901,3)="340",LEFT(B901,3)="350",ISNUMBER(F901)),IF(SUM(D901:F901)=0,0,"Data"),"No Number")),"Head"))</f>
        <v>0</v>
      </c>
    </row>
    <row r="902">
      <c r="B902">
        <f>IF(OR(     'BS-13'!B15=0,   'BS-13'!B15 =""),"",    'BS-13'!B15)</f>
        <v>3502001</v>
      </c>
      <c r="C902" t="str">
        <f>IF(OR(     'BS-13'!B15=0,   'BS-13'!B15 =""),"",    'BS-13'!C15)</f>
        <v xml:space="preserve">Recoveries Payable -റിക്കവറികള്‍  അടവാക്കാനുള്ളത് </v>
      </c>
      <c r="D902">
        <f>IF(OR(     'BS-13'!B15=0,   'BS-13'!B15 =""),"",    'BS-13'!D15)</f>
        <v>0</v>
      </c>
      <c r="E902">
        <f>IF(OR(     'BS-13'!B15=0,   'BS-13'!B15 =""),"",    'BS-13'!E15)</f>
        <v>0</v>
      </c>
      <c r="G902">
        <f>IF(B902="","No Number",IF(ISNUMBER(VALUE(MID(B902,5,2))),IF(LEN(B902)=3,"Total",IF(OR(LEFT(B902,3)="340",LEFT(B902,3)="350",ISNUMBER(F902)),IF(SUM(D902:F902)=0,0,"Data"),"No Number")),"Head"))</f>
        <v>0</v>
      </c>
    </row>
    <row r="903">
      <c r="B903">
        <f>IF(OR(     'BS-13'!B16=0,   'BS-13'!B16 =""),"",    'BS-13'!B16)</f>
        <v>3502002</v>
      </c>
      <c r="C903" t="str">
        <f>IF(OR(     'BS-13'!B16=0,   'BS-13'!B16 =""),"",    'BS-13'!C16)</f>
        <v>Recoveries Payable - Deductions FROM WORK BILLS-വര്‍ക്ക് ബില്ലില്‍ നിന്നുള്ള റിക്കവറികള്‍  അടവാക്കനുള്ളത്</v>
      </c>
      <c r="D903">
        <f>IF(OR(     'BS-13'!B16=0,   'BS-13'!B16 =""),"",    'BS-13'!D16)</f>
        <v>0</v>
      </c>
      <c r="E903">
        <f>IF(OR(     'BS-13'!B16=0,   'BS-13'!B16 =""),"",    'BS-13'!E16)</f>
        <v>0</v>
      </c>
      <c r="G903">
        <f>IF(B903="","No Number",IF(ISNUMBER(VALUE(MID(B903,5,2))),IF(LEN(B903)=3,"Total",IF(OR(LEFT(B903,3)="340",LEFT(B903,3)="350",ISNUMBER(F903)),IF(SUM(D903:F903)=0,0,"Data"),"No Number")),"Head"))</f>
        <v>0</v>
      </c>
    </row>
    <row r="904">
      <c r="B904">
        <f>IF(OR(     'BS-13'!B17=0,   'BS-13'!B17 =""),"",    'BS-13'!B17)</f>
        <v>3503001</v>
      </c>
      <c r="C904" t="str">
        <f>IF(OR(     'BS-13'!B17=0,   'BS-13'!B17 =""),"",    'BS-13'!C17)</f>
        <v>Government and Other Dues Payable-സര്‍ക്കാരിലേക്ക് അടവാക്കാനുള്ള മറ്റ് കുടിശികകള്‍</v>
      </c>
      <c r="D904">
        <f>IF(OR(     'BS-13'!B17=0,   'BS-13'!B17 =""),"",    'BS-13'!D17)</f>
        <v>0</v>
      </c>
      <c r="E904">
        <f>IF(OR(     'BS-13'!B17=0,   'BS-13'!B17 =""),"",    'BS-13'!E17)</f>
        <v>0</v>
      </c>
      <c r="G904">
        <f>IF(B904="","No Number",IF(ISNUMBER(VALUE(MID(B904,5,2))),IF(LEN(B904)=3,"Total",IF(OR(LEFT(B904,3)="340",LEFT(B904,3)="350",ISNUMBER(F904)),IF(SUM(D904:F904)=0,0,"Data"),"No Number")),"Head"))</f>
        <v>0</v>
      </c>
    </row>
    <row r="905">
      <c r="B905" t="str">
        <f>IF(OR(     'BS-13'!B18=0,   'BS-13'!B18 =""),"",    'BS-13'!B18)</f>
        <v/>
      </c>
      <c r="C905" t="str">
        <f>IF(OR(     'BS-13'!B18=0,   'BS-13'!B18 =""),"",    'BS-13'!C18)</f>
        <v/>
      </c>
      <c r="D905" t="str">
        <f>IF(OR(     'BS-13'!B18=0,   'BS-13'!B18 =""),"",    'BS-13'!D18)</f>
        <v/>
      </c>
      <c r="E905" t="str">
        <f>IF(OR(     'BS-13'!B18=0,   'BS-13'!B18 =""),"",    'BS-13'!E18)</f>
        <v/>
      </c>
      <c r="F905" t="str">
        <f>IF(OR(     'BS-13'!B18=0,   'BS-13'!B18 =""),"",    'BS-13'!#REF!)</f>
        <v/>
      </c>
      <c r="G905" t="str">
        <f>IF(B905="","No Number",IF(ISNUMBER(VALUE(MID(B905,5,2))),IF(LEN(B905)=3,"Total",IF(OR(LEFT(B905,3)="340",LEFT(B905,3)="350",ISNUMBER(F905)),IF(SUM(D905:F905)=0,0,"Data"),"No Number")),"Head"))</f>
        <v>No Number</v>
      </c>
    </row>
    <row r="906">
      <c r="B906" t="str">
        <f>IF(OR(     'BS-13'!B19=0,   'BS-13'!B19 =""),"",    'BS-13'!B19)</f>
        <v/>
      </c>
      <c r="C906" t="str">
        <f>IF(OR(     'BS-13'!B19=0,   'BS-13'!B19 =""),"",    'BS-13'!C19)</f>
        <v/>
      </c>
      <c r="D906" t="str">
        <f>IF(OR(     'BS-13'!B19=0,   'BS-13'!B19 =""),"",    'BS-13'!D19)</f>
        <v/>
      </c>
      <c r="E906" t="str">
        <f>IF(OR(     'BS-13'!B19=0,   'BS-13'!B19 =""),"",    'BS-13'!E19)</f>
        <v/>
      </c>
      <c r="F906" t="str">
        <f>IF(OR(     'BS-13'!B19=0,   'BS-13'!B19 =""),"",    'BS-13'!#REF!)</f>
        <v/>
      </c>
      <c r="G906" t="str">
        <f>IF(B906="","No Number",IF(ISNUMBER(VALUE(MID(B906,5,2))),IF(LEN(B906)=3,"Total",IF(OR(LEFT(B906,3)="340",LEFT(B906,3)="350",ISNUMBER(F906)),IF(SUM(D906:F906)=0,0,"Data"),"No Number")),"Head"))</f>
        <v>No Number</v>
      </c>
    </row>
    <row r="907">
      <c r="B907" t="str">
        <f>IF(OR(     'BS-13'!B20=0,   'BS-13'!B20 =""),"",    'BS-13'!B20)</f>
        <v/>
      </c>
      <c r="C907" t="str">
        <f>IF(OR(     'BS-13'!B20=0,   'BS-13'!B20 =""),"",    'BS-13'!C20)</f>
        <v/>
      </c>
      <c r="D907" t="str">
        <f>IF(OR(     'BS-13'!B20=0,   'BS-13'!B20 =""),"",    'BS-13'!D20)</f>
        <v/>
      </c>
      <c r="E907" t="str">
        <f>IF(OR(     'BS-13'!B20=0,   'BS-13'!B20 =""),"",    'BS-13'!E20)</f>
        <v/>
      </c>
      <c r="F907" t="str">
        <f>IF(OR(     'BS-13'!B20=0,   'BS-13'!B20 =""),"",    'BS-13'!#REF!)</f>
        <v/>
      </c>
      <c r="G907" t="str">
        <f>IF(B907="","No Number",IF(ISNUMBER(VALUE(MID(B907,5,2))),IF(LEN(B907)=3,"Total",IF(OR(LEFT(B907,3)="340",LEFT(B907,3)="350",ISNUMBER(F907)),IF(SUM(D907:F907)=0,0,"Data"),"No Number")),"Head"))</f>
        <v>No Number</v>
      </c>
    </row>
    <row r="908">
      <c r="B908" t="str">
        <f>IF(OR(     'BS-13'!B21=0,   'BS-13'!B21 =""),"",    'BS-13'!B21)</f>
        <v/>
      </c>
      <c r="C908" t="str">
        <f>IF(OR(     'BS-13'!B21=0,   'BS-13'!B21 =""),"",    'BS-13'!C21)</f>
        <v/>
      </c>
      <c r="D908" t="str">
        <f>IF(OR(     'BS-13'!B21=0,   'BS-13'!B21 =""),"",    'BS-13'!D21)</f>
        <v/>
      </c>
      <c r="E908" t="str">
        <f>IF(OR(     'BS-13'!B21=0,   'BS-13'!B21 =""),"",    'BS-13'!E21)</f>
        <v/>
      </c>
      <c r="F908" t="str">
        <f>IF(OR(     'BS-13'!B21=0,   'BS-13'!B21 =""),"",    'BS-13'!#REF!)</f>
        <v/>
      </c>
      <c r="G908" t="str">
        <f>IF(B908="","No Number",IF(ISNUMBER(VALUE(MID(B908,5,2))),IF(LEN(B908)=3,"Total",IF(OR(LEFT(B908,3)="340",LEFT(B908,3)="350",ISNUMBER(F908)),IF(SUM(D908:F908)=0,0,"Data"),"No Number")),"Head"))</f>
        <v>No Number</v>
      </c>
    </row>
    <row r="909">
      <c r="B909" t="str">
        <f>IF(OR(     'BS-13'!B22=0,   'BS-13'!B22 =""),"",    'BS-13'!B22)</f>
        <v/>
      </c>
      <c r="C909" t="str">
        <f>IF(OR(     'BS-13'!B22=0,   'BS-13'!B22 =""),"",    'BS-13'!C22)</f>
        <v/>
      </c>
      <c r="D909" t="str">
        <f>IF(OR(     'BS-13'!B22=0,   'BS-13'!B22 =""),"",    'BS-13'!D22)</f>
        <v/>
      </c>
      <c r="E909" t="str">
        <f>IF(OR(     'BS-13'!B22=0,   'BS-13'!B22 =""),"",    'BS-13'!E22)</f>
        <v/>
      </c>
      <c r="F909" t="str">
        <f>IF(OR(     'BS-13'!B22=0,   'BS-13'!B22 =""),"",    'BS-13'!#REF!)</f>
        <v/>
      </c>
      <c r="G909" t="str">
        <f>IF(B909="","No Number",IF(ISNUMBER(VALUE(MID(B909,5,2))),IF(LEN(B909)=3,"Total",IF(OR(LEFT(B909,3)="340",LEFT(B909,3)="350",ISNUMBER(F909)),IF(SUM(D909:F909)=0,0,"Data"),"No Number")),"Head"))</f>
        <v>No Number</v>
      </c>
    </row>
    <row r="910">
      <c r="B910" t="str">
        <f>IF(OR(     'BS-13'!B23=0,   'BS-13'!B23 =""),"",    'BS-13'!B23)</f>
        <v/>
      </c>
      <c r="C910" t="str">
        <f>IF(OR(     'BS-13'!B23=0,   'BS-13'!B23 =""),"",    'BS-13'!C23)</f>
        <v/>
      </c>
      <c r="D910" t="str">
        <f>IF(OR(     'BS-13'!B23=0,   'BS-13'!B23 =""),"",    'BS-13'!D23)</f>
        <v/>
      </c>
      <c r="E910" t="str">
        <f>IF(OR(     'BS-13'!B23=0,   'BS-13'!B23 =""),"",    'BS-13'!E23)</f>
        <v/>
      </c>
      <c r="F910" t="str">
        <f>IF(OR(     'BS-13'!B23=0,   'BS-13'!B23 =""),"",    'BS-13'!#REF!)</f>
        <v/>
      </c>
      <c r="G910" t="str">
        <f>IF(B910="","No Number",IF(ISNUMBER(VALUE(MID(B910,5,2))),IF(LEN(B910)=3,"Total",IF(OR(LEFT(B910,3)="340",LEFT(B910,3)="350",ISNUMBER(F910)),IF(SUM(D910:F910)=0,0,"Data"),"No Number")),"Head"))</f>
        <v>No Number</v>
      </c>
    </row>
    <row r="911">
      <c r="B911" t="str">
        <f>IF(OR(     'BS-13'!B24=0,   'BS-13'!B24 =""),"",    'BS-13'!B24)</f>
        <v/>
      </c>
      <c r="C911" t="str">
        <f>IF(OR(     'BS-13'!B24=0,   'BS-13'!B24 =""),"",    'BS-13'!C24)</f>
        <v/>
      </c>
      <c r="D911" t="str">
        <f>IF(OR(     'BS-13'!B24=0,   'BS-13'!B24 =""),"",    'BS-13'!D24)</f>
        <v/>
      </c>
      <c r="E911" t="str">
        <f>IF(OR(     'BS-13'!B24=0,   'BS-13'!B24 =""),"",    'BS-13'!E24)</f>
        <v/>
      </c>
      <c r="F911" t="str">
        <f>IF(OR(     'BS-13'!B24=0,   'BS-13'!B24 =""),"",    'BS-13'!#REF!)</f>
        <v/>
      </c>
      <c r="G911" t="str">
        <f>IF(B911="","No Number",IF(ISNUMBER(VALUE(MID(B911,5,2))),IF(LEN(B911)=3,"Total",IF(OR(LEFT(B911,3)="340",LEFT(B911,3)="350",ISNUMBER(F911)),IF(SUM(D911:F911)=0,0,"Data"),"No Number")),"Head"))</f>
        <v>No Number</v>
      </c>
    </row>
    <row r="912">
      <c r="B912" t="str">
        <f>IF(OR(     'BS-13'!B25=0,   'BS-13'!B25 =""),"",    'BS-13'!B25)</f>
        <v/>
      </c>
      <c r="C912" t="str">
        <f>IF(OR(     'BS-13'!B25=0,   'BS-13'!B25 =""),"",    'BS-13'!C25)</f>
        <v/>
      </c>
      <c r="D912" t="str">
        <f>IF(OR(     'BS-13'!B25=0,   'BS-13'!B25 =""),"",    'BS-13'!D25)</f>
        <v/>
      </c>
      <c r="E912" t="str">
        <f>IF(OR(     'BS-13'!B25=0,   'BS-13'!B25 =""),"",    'BS-13'!E25)</f>
        <v/>
      </c>
      <c r="F912" t="str">
        <f>IF(OR(     'BS-13'!B25=0,   'BS-13'!B25 =""),"",    'BS-13'!#REF!)</f>
        <v/>
      </c>
      <c r="G912" t="str">
        <f>IF(B912="","No Number",IF(ISNUMBER(VALUE(MID(B912,5,2))),IF(LEN(B912)=3,"Total",IF(OR(LEFT(B912,3)="340",LEFT(B912,3)="350",ISNUMBER(F912)),IF(SUM(D912:F912)=0,0,"Data"),"No Number")),"Head"))</f>
        <v>No Number</v>
      </c>
    </row>
    <row r="913">
      <c r="B913" t="str">
        <f>IF(OR(     'BS-13'!B26=0,   'BS-13'!B26 =""),"",    'BS-13'!B26)</f>
        <v/>
      </c>
      <c r="C913" t="str">
        <f>IF(OR(     'BS-13'!B26=0,   'BS-13'!B26 =""),"",    'BS-13'!C26)</f>
        <v/>
      </c>
      <c r="D913" t="str">
        <f>IF(OR(     'BS-13'!B26=0,   'BS-13'!B26 =""),"",    'BS-13'!D26)</f>
        <v/>
      </c>
      <c r="E913" t="str">
        <f>IF(OR(     'BS-13'!B26=0,   'BS-13'!B26 =""),"",    'BS-13'!E26)</f>
        <v/>
      </c>
      <c r="F913" t="str">
        <f>IF(OR(     'BS-13'!B26=0,   'BS-13'!B26 =""),"",    'BS-13'!#REF!)</f>
        <v/>
      </c>
      <c r="G913" t="str">
        <f>IF(B913="","No Number",IF(ISNUMBER(VALUE(MID(B913,5,2))),IF(LEN(B913)=3,"Total",IF(OR(LEFT(B913,3)="340",LEFT(B913,3)="350",ISNUMBER(F913)),IF(SUM(D913:F913)=0,0,"Data"),"No Number")),"Head"))</f>
        <v>No Number</v>
      </c>
    </row>
    <row r="914">
      <c r="B914" t="str">
        <f>IF(OR(     'BS-13'!B27=0,   'BS-13'!B27 =""),"",    'BS-13'!B27)</f>
        <v/>
      </c>
      <c r="C914" t="str">
        <f>IF(OR(     'BS-13'!B27=0,   'BS-13'!B27 =""),"",    'BS-13'!C27)</f>
        <v/>
      </c>
      <c r="D914" t="str">
        <f>IF(OR(     'BS-13'!B27=0,   'BS-13'!B27 =""),"",    'BS-13'!D27)</f>
        <v/>
      </c>
      <c r="E914" t="str">
        <f>IF(OR(     'BS-13'!B27=0,   'BS-13'!B27 =""),"",    'BS-13'!E27)</f>
        <v/>
      </c>
      <c r="F914" t="str">
        <f>IF(OR(     'BS-13'!B27=0,   'BS-13'!B27 =""),"",    'BS-13'!#REF!)</f>
        <v/>
      </c>
      <c r="G914" t="str">
        <f>IF(B914="","No Number",IF(ISNUMBER(VALUE(MID(B914,5,2))),IF(LEN(B914)=3,"Total",IF(OR(LEFT(B914,3)="340",LEFT(B914,3)="350",ISNUMBER(F914)),IF(SUM(D914:F914)=0,0,"Data"),"No Number")),"Head"))</f>
        <v>No Number</v>
      </c>
    </row>
    <row r="915">
      <c r="B915" t="str">
        <f>IF(OR(     'BS-13'!B28=0,   'BS-13'!B28 =""),"",    'BS-13'!B28)</f>
        <v/>
      </c>
      <c r="C915" t="str">
        <f>IF(OR(     'BS-13'!B28=0,   'BS-13'!B28 =""),"",    'BS-13'!C28)</f>
        <v/>
      </c>
      <c r="D915" t="str">
        <f>IF(OR(     'BS-13'!B28=0,   'BS-13'!B28 =""),"",    'BS-13'!D28)</f>
        <v/>
      </c>
      <c r="E915" t="str">
        <f>IF(OR(     'BS-13'!B28=0,   'BS-13'!B28 =""),"",    'BS-13'!E28)</f>
        <v/>
      </c>
      <c r="F915" t="str">
        <f>IF(OR(     'BS-13'!B28=0,   'BS-13'!B28 =""),"",    'BS-13'!#REF!)</f>
        <v/>
      </c>
      <c r="G915" t="str">
        <f>IF(B915="","No Number",IF(ISNUMBER(VALUE(MID(B915,5,2))),IF(LEN(B915)=3,"Total",IF(OR(LEFT(B915,3)="340",LEFT(B915,3)="350",ISNUMBER(F915)),IF(SUM(D915:F915)=0,0,"Data"),"No Number")),"Head"))</f>
        <v>No Number</v>
      </c>
    </row>
    <row r="916">
      <c r="B916" t="str">
        <f>IF(OR(     'BS-13'!B29=0,   'BS-13'!B29 =""),"",    'BS-13'!B29)</f>
        <v/>
      </c>
      <c r="C916" t="str">
        <f>IF(OR(     'BS-13'!B29=0,   'BS-13'!B29 =""),"",    'BS-13'!C29)</f>
        <v/>
      </c>
      <c r="D916" t="str">
        <f>IF(OR(     'BS-13'!B29=0,   'BS-13'!B29 =""),"",    'BS-13'!D29)</f>
        <v/>
      </c>
      <c r="E916" t="str">
        <f>IF(OR(     'BS-13'!B29=0,   'BS-13'!B29 =""),"",    'BS-13'!E29)</f>
        <v/>
      </c>
      <c r="F916" t="str">
        <f>IF(OR(     'BS-13'!B29=0,   'BS-13'!B29 =""),"",    'BS-13'!#REF!)</f>
        <v/>
      </c>
      <c r="G916" t="str">
        <f>IF(B916="","No Number",IF(ISNUMBER(VALUE(MID(B916,5,2))),IF(LEN(B916)=3,"Total",IF(OR(LEFT(B916,3)="340",LEFT(B916,3)="350",ISNUMBER(F916)),IF(SUM(D916:F916)=0,0,"Data"),"No Number")),"Head"))</f>
        <v>No Number</v>
      </c>
    </row>
    <row r="917">
      <c r="B917" t="str">
        <f>IF(OR(     'BS-13'!B30=0,   'BS-13'!B30 =""),"",    'BS-13'!B30)</f>
        <v/>
      </c>
      <c r="C917" t="str">
        <f>IF(OR(     'BS-13'!B30=0,   'BS-13'!B30 =""),"",    'BS-13'!C30)</f>
        <v/>
      </c>
      <c r="D917" t="str">
        <f>IF(OR(     'BS-13'!B30=0,   'BS-13'!B30 =""),"",    'BS-13'!D30)</f>
        <v/>
      </c>
      <c r="E917" t="str">
        <f>IF(OR(     'BS-13'!B30=0,   'BS-13'!B30 =""),"",    'BS-13'!E30)</f>
        <v/>
      </c>
      <c r="F917" t="str">
        <f>IF(OR(     'BS-13'!B30=0,   'BS-13'!B30 =""),"",    'BS-13'!#REF!)</f>
        <v/>
      </c>
      <c r="G917" t="str">
        <f>IF(B917="","No Number",IF(ISNUMBER(VALUE(MID(B917,5,2))),IF(LEN(B917)=3,"Total",IF(OR(LEFT(B917,3)="340",LEFT(B917,3)="350",ISNUMBER(F917)),IF(SUM(D917:F917)=0,0,"Data"),"No Number")),"Head"))</f>
        <v>No Number</v>
      </c>
    </row>
    <row r="918">
      <c r="B918" t="str">
        <f>IF(OR(     'BS-13'!B31=0,   'BS-13'!B31 =""),"",    'BS-13'!B31)</f>
        <v/>
      </c>
      <c r="C918" t="str">
        <f>IF(OR(     'BS-13'!B31=0,   'BS-13'!B31 =""),"",    'BS-13'!C31)</f>
        <v/>
      </c>
      <c r="D918" t="str">
        <f>IF(OR(     'BS-13'!B31=0,   'BS-13'!B31 =""),"",    'BS-13'!D31)</f>
        <v/>
      </c>
      <c r="E918" t="str">
        <f>IF(OR(     'BS-13'!B31=0,   'BS-13'!B31 =""),"",    'BS-13'!E31)</f>
        <v/>
      </c>
      <c r="F918" t="str">
        <f>IF(OR(     'BS-13'!B31=0,   'BS-13'!B31 =""),"",    'BS-13'!#REF!)</f>
        <v/>
      </c>
      <c r="G918" t="str">
        <f>IF(B918="","No Number",IF(ISNUMBER(VALUE(MID(B918,5,2))),IF(LEN(B918)=3,"Total",IF(OR(LEFT(B918,3)="340",LEFT(B918,3)="350",ISNUMBER(F918)),IF(SUM(D918:F918)=0,0,"Data"),"No Number")),"Head"))</f>
        <v>No Number</v>
      </c>
    </row>
    <row r="919">
      <c r="B919" t="str">
        <f>IF(OR(     'BS-13'!B32=0,   'BS-13'!B32 =""),"",    'BS-13'!B32)</f>
        <v/>
      </c>
      <c r="C919" t="str">
        <f>IF(OR(     'BS-13'!B32=0,   'BS-13'!B32 =""),"",    'BS-13'!C32)</f>
        <v/>
      </c>
      <c r="D919" t="str">
        <f>IF(OR(     'BS-13'!B32=0,   'BS-13'!B32 =""),"",    'BS-13'!D32)</f>
        <v/>
      </c>
      <c r="E919" t="str">
        <f>IF(OR(     'BS-13'!B32=0,   'BS-13'!B32 =""),"",    'BS-13'!E32)</f>
        <v/>
      </c>
      <c r="F919" t="str">
        <f>IF(OR(     'BS-13'!B32=0,   'BS-13'!B32 =""),"",    'BS-13'!#REF!)</f>
        <v/>
      </c>
      <c r="G919" t="str">
        <f>IF(B919="","No Number",IF(ISNUMBER(VALUE(MID(B919,5,2))),IF(LEN(B919)=3,"Total",IF(OR(LEFT(B919,3)="340",LEFT(B919,3)="350",ISNUMBER(F919)),IF(SUM(D919:F919)=0,0,"Data"),"No Number")),"Head"))</f>
        <v>No Number</v>
      </c>
    </row>
    <row r="920">
      <c r="B920" t="str">
        <f>IF(OR(     'BS-13'!B33=0,   'BS-13'!B33 =""),"",    'BS-13'!B33)</f>
        <v/>
      </c>
      <c r="C920" t="str">
        <f>IF(OR(     'BS-13'!B33=0,   'BS-13'!B33 =""),"",    'BS-13'!C33)</f>
        <v/>
      </c>
      <c r="D920" t="str">
        <f>IF(OR(     'BS-13'!B33=0,   'BS-13'!B33 =""),"",    'BS-13'!D33)</f>
        <v/>
      </c>
      <c r="E920" t="str">
        <f>IF(OR(     'BS-13'!B33=0,   'BS-13'!B33 =""),"",    'BS-13'!E33)</f>
        <v/>
      </c>
      <c r="F920" t="str">
        <f>IF(OR(     'BS-13'!B33=0,   'BS-13'!B33 =""),"",    'BS-13'!#REF!)</f>
        <v/>
      </c>
      <c r="G920" t="str">
        <f>IF(B920="","No Number",IF(ISNUMBER(VALUE(MID(B920,5,2))),IF(LEN(B920)=3,"Total",IF(OR(LEFT(B920,3)="340",LEFT(B920,3)="350",ISNUMBER(F920)),IF(SUM(D920:F920)=0,0,"Data"),"No Number")),"Head"))</f>
        <v>No Number</v>
      </c>
    </row>
    <row r="921">
      <c r="B921" t="str">
        <f>IF(OR(     'BS-13'!B34=0,   'BS-13'!B34 =""),"",    'BS-13'!B34)</f>
        <v/>
      </c>
      <c r="C921" t="str">
        <f>IF(OR(     'BS-13'!B34=0,   'BS-13'!B34 =""),"",    'BS-13'!C34)</f>
        <v/>
      </c>
      <c r="D921" t="str">
        <f>IF(OR(     'BS-13'!B34=0,   'BS-13'!B34 =""),"",    'BS-13'!D34)</f>
        <v/>
      </c>
      <c r="E921" t="str">
        <f>IF(OR(     'BS-13'!B34=0,   'BS-13'!B34 =""),"",    'BS-13'!E34)</f>
        <v/>
      </c>
      <c r="F921" t="str">
        <f>IF(OR(     'BS-13'!B34=0,   'BS-13'!B34 =""),"",    'BS-13'!#REF!)</f>
        <v/>
      </c>
      <c r="G921" t="str">
        <f>IF(B921="","No Number",IF(ISNUMBER(VALUE(MID(B921,5,2))),IF(LEN(B921)=3,"Total",IF(OR(LEFT(B921,3)="340",LEFT(B921,3)="350",ISNUMBER(F921)),IF(SUM(D921:F921)=0,0,"Data"),"No Number")),"Head"))</f>
        <v>No Number</v>
      </c>
    </row>
    <row r="922">
      <c r="B922" t="str">
        <f>IF(OR(     'BS-13'!B35=0,   'BS-13'!B35 =""),"",    'BS-13'!B35)</f>
        <v/>
      </c>
      <c r="C922" t="str">
        <f>IF(OR(     'BS-13'!B35=0,   'BS-13'!B35 =""),"",    'BS-13'!C35)</f>
        <v/>
      </c>
      <c r="D922" t="str">
        <f>IF(OR(     'BS-13'!B35=0,   'BS-13'!B35 =""),"",    'BS-13'!D35)</f>
        <v/>
      </c>
      <c r="E922" t="str">
        <f>IF(OR(     'BS-13'!B35=0,   'BS-13'!B35 =""),"",    'BS-13'!E35)</f>
        <v/>
      </c>
      <c r="F922" t="str">
        <f>IF(OR(     'BS-13'!B35=0,   'BS-13'!B35 =""),"",    'BS-13'!#REF!)</f>
        <v/>
      </c>
      <c r="G922" t="str">
        <f>IF(B922="","No Number",IF(ISNUMBER(VALUE(MID(B922,5,2))),IF(LEN(B922)=3,"Total",IF(OR(LEFT(B922,3)="340",LEFT(B922,3)="350",ISNUMBER(F922)),IF(SUM(D922:F922)=0,0,"Data"),"No Number")),"Head"))</f>
        <v>No Number</v>
      </c>
    </row>
    <row r="923">
      <c r="B923" t="str">
        <f>IF(OR(     'BS-13'!B36=0,   'BS-13'!B36 =""),"",    'BS-13'!B36)</f>
        <v/>
      </c>
      <c r="C923" t="str">
        <f>IF(OR(     'BS-13'!B36=0,   'BS-13'!B36 =""),"",    'BS-13'!C36)</f>
        <v/>
      </c>
      <c r="D923" t="str">
        <f>IF(OR(     'BS-13'!B36=0,   'BS-13'!B36 =""),"",    'BS-13'!D36)</f>
        <v/>
      </c>
      <c r="E923" t="str">
        <f>IF(OR(     'BS-13'!B36=0,   'BS-13'!B36 =""),"",    'BS-13'!E36)</f>
        <v/>
      </c>
      <c r="F923" t="str">
        <f>IF(OR(     'BS-13'!B36=0,   'BS-13'!B36 =""),"",    'BS-13'!#REF!)</f>
        <v/>
      </c>
      <c r="G923" t="str">
        <f>IF(B923="","No Number",IF(ISNUMBER(VALUE(MID(B923,5,2))),IF(LEN(B923)=3,"Total",IF(OR(LEFT(B923,3)="340",LEFT(B923,3)="350",ISNUMBER(F923)),IF(SUM(D923:F923)=0,0,"Data"),"No Number")),"Head"))</f>
        <v>No Number</v>
      </c>
    </row>
    <row r="924">
      <c r="B924" t="str">
        <f>IF(OR(     'BS-13'!B37=0,   'BS-13'!B37 =""),"",    'BS-13'!B37)</f>
        <v/>
      </c>
      <c r="C924" t="str">
        <f>IF(OR(     'BS-13'!B37=0,   'BS-13'!B37 =""),"",    'BS-13'!C37)</f>
        <v/>
      </c>
      <c r="D924" t="str">
        <f>IF(OR(     'BS-13'!B37=0,   'BS-13'!B37 =""),"",    'BS-13'!D37)</f>
        <v/>
      </c>
      <c r="E924" t="str">
        <f>IF(OR(     'BS-13'!B37=0,   'BS-13'!B37 =""),"",    'BS-13'!E37)</f>
        <v/>
      </c>
      <c r="F924" t="str">
        <f>IF(OR(     'BS-13'!B37=0,   'BS-13'!B37 =""),"",    'BS-13'!#REF!)</f>
        <v/>
      </c>
      <c r="G924" t="str">
        <f>IF(B924="","No Number",IF(ISNUMBER(VALUE(MID(B924,5,2))),IF(LEN(B924)=3,"Total",IF(OR(LEFT(B924,3)="340",LEFT(B924,3)="350",ISNUMBER(F924)),IF(SUM(D924:F924)=0,0,"Data"),"No Number")),"Head"))</f>
        <v>No Number</v>
      </c>
    </row>
    <row r="925">
      <c r="B925" t="str">
        <f>IF(OR(     'BS-13'!B38=0,   'BS-13'!B38 =""),"",    'BS-13'!B38)</f>
        <v/>
      </c>
      <c r="C925" t="str">
        <f>IF(OR(     'BS-13'!B38=0,   'BS-13'!B38 =""),"",    'BS-13'!C38)</f>
        <v/>
      </c>
      <c r="D925" t="str">
        <f>IF(OR(     'BS-13'!B38=0,   'BS-13'!B38 =""),"",    'BS-13'!D38)</f>
        <v/>
      </c>
      <c r="E925" t="str">
        <f>IF(OR(     'BS-13'!B38=0,   'BS-13'!B38 =""),"",    'BS-13'!E38)</f>
        <v/>
      </c>
      <c r="F925" t="str">
        <f>IF(OR(     'BS-13'!B38=0,   'BS-13'!B38 =""),"",    'BS-13'!#REF!)</f>
        <v/>
      </c>
      <c r="G925" t="str">
        <f>IF(B925="","No Number",IF(ISNUMBER(VALUE(MID(B925,5,2))),IF(LEN(B925)=3,"Total",IF(OR(LEFT(B925,3)="340",LEFT(B925,3)="350",ISNUMBER(F925)),IF(SUM(D925:F925)=0,0,"Data"),"No Number")),"Head"))</f>
        <v>No Number</v>
      </c>
    </row>
    <row r="926">
      <c r="B926" t="str">
        <f>IF(OR(     'BS-13'!B39=0,   'BS-13'!B39 =""),"",    'BS-13'!B39)</f>
        <v/>
      </c>
      <c r="C926" t="str">
        <f>IF(OR(     'BS-13'!B39=0,   'BS-13'!B39 =""),"",    'BS-13'!C39)</f>
        <v/>
      </c>
      <c r="D926" t="str">
        <f>IF(OR(     'BS-13'!B39=0,   'BS-13'!B39 =""),"",    'BS-13'!D39)</f>
        <v/>
      </c>
      <c r="E926" t="str">
        <f>IF(OR(     'BS-13'!B39=0,   'BS-13'!B39 =""),"",    'BS-13'!E39)</f>
        <v/>
      </c>
      <c r="F926" t="str">
        <f>IF(OR(     'BS-13'!B39=0,   'BS-13'!B39 =""),"",    'BS-13'!#REF!)</f>
        <v/>
      </c>
      <c r="G926" t="str">
        <f>IF(B926="","No Number",IF(ISNUMBER(VALUE(MID(B926,5,2))),IF(LEN(B926)=3,"Total",IF(OR(LEFT(B926,3)="340",LEFT(B926,3)="350",ISNUMBER(F926)),IF(SUM(D926:F926)=0,0,"Data"),"No Number")),"Head"))</f>
        <v>No Number</v>
      </c>
    </row>
    <row r="927">
      <c r="B927" t="str">
        <f>IF(OR(     'BS-13'!B40=0,   'BS-13'!B40 =""),"",    'BS-13'!B40)</f>
        <v/>
      </c>
      <c r="C927" t="str">
        <f>IF(OR(     'BS-13'!B40=0,   'BS-13'!B40 =""),"",    'BS-13'!C40)</f>
        <v/>
      </c>
      <c r="D927" t="str">
        <f>IF(OR(     'BS-13'!B40=0,   'BS-13'!B40 =""),"",    'BS-13'!D40)</f>
        <v/>
      </c>
      <c r="E927" t="str">
        <f>IF(OR(     'BS-13'!B40=0,   'BS-13'!B40 =""),"",    'BS-13'!E40)</f>
        <v/>
      </c>
      <c r="F927" t="str">
        <f>IF(OR(     'BS-13'!B40=0,   'BS-13'!B40 =""),"",    'BS-13'!#REF!)</f>
        <v/>
      </c>
      <c r="G927" t="str">
        <f>IF(B927="","No Number",IF(ISNUMBER(VALUE(MID(B927,5,2))),IF(LEN(B927)=3,"Total",IF(OR(LEFT(B927,3)="340",LEFT(B927,3)="350",ISNUMBER(F927)),IF(SUM(D927:F927)=0,0,"Data"),"No Number")),"Head"))</f>
        <v>No Number</v>
      </c>
    </row>
    <row r="928">
      <c r="B928" t="str">
        <f>IF(OR(     'BS-13'!B41=0,   'BS-13'!B41 =""),"",    'BS-13'!B41)</f>
        <v/>
      </c>
      <c r="C928" t="str">
        <f>IF(OR(     'BS-13'!B41=0,   'BS-13'!B41 =""),"",    'BS-13'!C41)</f>
        <v/>
      </c>
      <c r="D928" t="str">
        <f>IF(OR(     'BS-13'!B41=0,   'BS-13'!B41 =""),"",    'BS-13'!D41)</f>
        <v/>
      </c>
      <c r="E928" t="str">
        <f>IF(OR(     'BS-13'!B41=0,   'BS-13'!B41 =""),"",    'BS-13'!E41)</f>
        <v/>
      </c>
      <c r="F928" t="str">
        <f>IF(OR(     'BS-13'!B41=0,   'BS-13'!B41 =""),"",    'BS-13'!#REF!)</f>
        <v/>
      </c>
      <c r="G928" t="str">
        <f>IF(B928="","No Number",IF(ISNUMBER(VALUE(MID(B928,5,2))),IF(LEN(B928)=3,"Total",IF(OR(LEFT(B928,3)="340",LEFT(B928,3)="350",ISNUMBER(F928)),IF(SUM(D928:F928)=0,0,"Data"),"No Number")),"Head"))</f>
        <v>No Number</v>
      </c>
    </row>
    <row r="929">
      <c r="B929" t="str">
        <f>IF(OR(     'BS-13'!B42=0,   'BS-13'!B42 =""),"",    'BS-13'!B42)</f>
        <v/>
      </c>
      <c r="C929" t="str">
        <f>IF(OR(     'BS-13'!B42=0,   'BS-13'!B42 =""),"",    'BS-13'!C42)</f>
        <v/>
      </c>
      <c r="D929" t="str">
        <f>IF(OR(     'BS-13'!B42=0,   'BS-13'!B42 =""),"",    'BS-13'!D42)</f>
        <v/>
      </c>
      <c r="E929" t="str">
        <f>IF(OR(     'BS-13'!B42=0,   'BS-13'!B42 =""),"",    'BS-13'!E42)</f>
        <v/>
      </c>
      <c r="F929" t="str">
        <f>IF(OR(     'BS-13'!B42=0,   'BS-13'!B42 =""),"",    'BS-13'!#REF!)</f>
        <v/>
      </c>
      <c r="G929" t="str">
        <f>IF(B929="","No Number",IF(ISNUMBER(VALUE(MID(B929,5,2))),IF(LEN(B929)=3,"Total",IF(OR(LEFT(B929,3)="340",LEFT(B929,3)="350",ISNUMBER(F929)),IF(SUM(D929:F929)=0,0,"Data"),"No Number")),"Head"))</f>
        <v>No Number</v>
      </c>
    </row>
    <row r="930">
      <c r="B930" t="str">
        <f>IF(OR(     'BS-13'!B43=0,   'BS-13'!B43 =""),"",    'BS-13'!B43)</f>
        <v/>
      </c>
      <c r="C930" t="str">
        <f>IF(OR(     'BS-13'!B43=0,   'BS-13'!B43 =""),"",    'BS-13'!C43)</f>
        <v/>
      </c>
      <c r="D930" t="str">
        <f>IF(OR(     'BS-13'!B43=0,   'BS-13'!B43 =""),"",    'BS-13'!D43)</f>
        <v/>
      </c>
      <c r="E930" t="str">
        <f>IF(OR(     'BS-13'!B43=0,   'BS-13'!B43 =""),"",    'BS-13'!E43)</f>
        <v/>
      </c>
      <c r="F930" t="str">
        <f>IF(OR(     'BS-13'!B43=0,   'BS-13'!B43 =""),"",    'BS-13'!#REF!)</f>
        <v/>
      </c>
      <c r="G930" t="str">
        <f>IF(B930="","No Number",IF(ISNUMBER(VALUE(MID(B930,5,2))),IF(LEN(B930)=3,"Total",IF(OR(LEFT(B930,3)="340",LEFT(B930,3)="350",ISNUMBER(F930)),IF(SUM(D930:F930)=0,0,"Data"),"No Number")),"Head"))</f>
        <v>No Number</v>
      </c>
    </row>
    <row r="931">
      <c r="B931" t="str">
        <f>IF(OR(     'BS-13'!B44=0,   'BS-13'!B44 =""),"",    'BS-13'!B44)</f>
        <v/>
      </c>
      <c r="C931" t="str">
        <f>IF(OR(     'BS-13'!B44=0,   'BS-13'!B44 =""),"",    'BS-13'!C44)</f>
        <v/>
      </c>
      <c r="D931" t="str">
        <f>IF(OR(     'BS-13'!B44=0,   'BS-13'!B44 =""),"",    'BS-13'!D44)</f>
        <v/>
      </c>
      <c r="E931" t="str">
        <f>IF(OR(     'BS-13'!B44=0,   'BS-13'!B44 =""),"",    'BS-13'!E44)</f>
        <v/>
      </c>
      <c r="F931" t="str">
        <f>IF(OR(     'BS-13'!B44=0,   'BS-13'!B44 =""),"",    'BS-13'!#REF!)</f>
        <v/>
      </c>
      <c r="G931" t="str">
        <f>IF(B931="","No Number",IF(ISNUMBER(VALUE(MID(B931,5,2))),IF(LEN(B931)=3,"Total",IF(OR(LEFT(B931,3)="340",LEFT(B931,3)="350",ISNUMBER(F931)),IF(SUM(D931:F931)=0,0,"Data"),"No Number")),"Head"))</f>
        <v>No Number</v>
      </c>
    </row>
    <row r="932">
      <c r="B932" t="str">
        <f>IF(OR(     'BS-13'!B45=0,   'BS-13'!B45 =""),"",    'BS-13'!B45)</f>
        <v/>
      </c>
      <c r="C932" t="str">
        <f>IF(OR(     'BS-13'!B45=0,   'BS-13'!B45 =""),"",    'BS-13'!C45)</f>
        <v/>
      </c>
      <c r="D932" t="str">
        <f>IF(OR(     'BS-13'!B45=0,   'BS-13'!B45 =""),"",    'BS-13'!D45)</f>
        <v/>
      </c>
      <c r="E932" t="str">
        <f>IF(OR(     'BS-13'!B45=0,   'BS-13'!B45 =""),"",    'BS-13'!E45)</f>
        <v/>
      </c>
      <c r="F932" t="str">
        <f>IF(OR(     'BS-13'!B45=0,   'BS-13'!B45 =""),"",    'BS-13'!#REF!)</f>
        <v/>
      </c>
      <c r="G932" t="str">
        <f>IF(B932="","No Number",IF(ISNUMBER(VALUE(MID(B932,5,2))),IF(LEN(B932)=3,"Total",IF(OR(LEFT(B932,3)="340",LEFT(B932,3)="350",ISNUMBER(F932)),IF(SUM(D932:F932)=0,0,"Data"),"No Number")),"Head"))</f>
        <v>No Number</v>
      </c>
    </row>
    <row r="933">
      <c r="B933" t="str">
        <f>IF(OR(     'BS-13'!B46=0,   'BS-13'!B46 =""),"",    'BS-13'!B46)</f>
        <v/>
      </c>
      <c r="C933" t="str">
        <f>IF(OR(     'BS-13'!B46=0,   'BS-13'!B46 =""),"",    'BS-13'!C46)</f>
        <v/>
      </c>
      <c r="D933" t="str">
        <f>IF(OR(     'BS-13'!B46=0,   'BS-13'!B46 =""),"",    'BS-13'!D46)</f>
        <v/>
      </c>
      <c r="E933" t="str">
        <f>IF(OR(     'BS-13'!B46=0,   'BS-13'!B46 =""),"",    'BS-13'!E46)</f>
        <v/>
      </c>
      <c r="F933" t="str">
        <f>IF(OR(     'BS-13'!B46=0,   'BS-13'!B46 =""),"",    'BS-13'!#REF!)</f>
        <v/>
      </c>
      <c r="G933" t="str">
        <f>IF(B933="","No Number",IF(ISNUMBER(VALUE(MID(B933,5,2))),IF(LEN(B933)=3,"Total",IF(OR(LEFT(B933,3)="340",LEFT(B933,3)="350",ISNUMBER(F933)),IF(SUM(D933:F933)=0,0,"Data"),"No Number")),"Head"))</f>
        <v>No Number</v>
      </c>
    </row>
    <row r="934">
      <c r="B934" t="str">
        <f>IF(OR(     'BS-13'!B47=0,   'BS-13'!B47 =""),"",    'BS-13'!B47)</f>
        <v/>
      </c>
      <c r="C934" t="str">
        <f>IF(OR(     'BS-13'!B47=0,   'BS-13'!B47 =""),"",    'BS-13'!C47)</f>
        <v/>
      </c>
      <c r="D934" t="str">
        <f>IF(OR(     'BS-13'!B47=0,   'BS-13'!B47 =""),"",    'BS-13'!D47)</f>
        <v/>
      </c>
      <c r="E934" t="str">
        <f>IF(OR(     'BS-13'!B47=0,   'BS-13'!B47 =""),"",    'BS-13'!E47)</f>
        <v/>
      </c>
      <c r="F934" t="str">
        <f>IF(OR(     'BS-13'!B47=0,   'BS-13'!B47 =""),"",    'BS-13'!#REF!)</f>
        <v/>
      </c>
      <c r="G934" t="str">
        <f>IF(B934="","No Number",IF(ISNUMBER(VALUE(MID(B934,5,2))),IF(LEN(B934)=3,"Total",IF(OR(LEFT(B934,3)="340",LEFT(B934,3)="350",ISNUMBER(F934)),IF(SUM(D934:F934)=0,0,"Data"),"No Number")),"Head"))</f>
        <v>No Number</v>
      </c>
    </row>
    <row r="935">
      <c r="B935" t="str">
        <f>IF(OR(     'BS-13'!B48=0,   'BS-13'!B48 =""),"",    'BS-13'!B48)</f>
        <v/>
      </c>
      <c r="C935" t="str">
        <f>IF(OR(     'BS-13'!B48=0,   'BS-13'!B48 =""),"",    'BS-13'!C48)</f>
        <v/>
      </c>
      <c r="D935" t="str">
        <f>IF(OR(     'BS-13'!B48=0,   'BS-13'!B48 =""),"",    'BS-13'!D48)</f>
        <v/>
      </c>
      <c r="E935" t="str">
        <f>IF(OR(     'BS-13'!B48=0,   'BS-13'!B48 =""),"",    'BS-13'!E48)</f>
        <v/>
      </c>
      <c r="F935" t="str">
        <f>IF(OR(     'BS-13'!B48=0,   'BS-13'!B48 =""),"",    'BS-13'!#REF!)</f>
        <v/>
      </c>
      <c r="G935" t="str">
        <f>IF(B935="","No Number",IF(ISNUMBER(VALUE(MID(B935,5,2))),IF(LEN(B935)=3,"Total",IF(OR(LEFT(B935,3)="340",LEFT(B935,3)="350",ISNUMBER(F935)),IF(SUM(D935:F935)=0,0,"Data"),"No Number")),"Head"))</f>
        <v>No Number</v>
      </c>
    </row>
    <row r="936">
      <c r="B936" t="str">
        <f>IF(OR(     'BS-13'!B49=0,   'BS-13'!B49 =""),"",    'BS-13'!B49)</f>
        <v/>
      </c>
      <c r="C936" t="str">
        <f>IF(OR(     'BS-13'!B49=0,   'BS-13'!B49 =""),"",    'BS-13'!C49)</f>
        <v/>
      </c>
      <c r="D936" t="str">
        <f>IF(OR(     'BS-13'!B49=0,   'BS-13'!B49 =""),"",    'BS-13'!D49)</f>
        <v/>
      </c>
      <c r="E936" t="str">
        <f>IF(OR(     'BS-13'!B49=0,   'BS-13'!B49 =""),"",    'BS-13'!E49)</f>
        <v/>
      </c>
      <c r="F936" t="str">
        <f>IF(OR(     'BS-13'!B49=0,   'BS-13'!B49 =""),"",    'BS-13'!#REF!)</f>
        <v/>
      </c>
      <c r="G936" t="str">
        <f>IF(B936="","No Number",IF(ISNUMBER(VALUE(MID(B936,5,2))),IF(LEN(B936)=3,"Total",IF(OR(LEFT(B936,3)="340",LEFT(B936,3)="350",ISNUMBER(F936)),IF(SUM(D936:F936)=0,0,"Data"),"No Number")),"Head"))</f>
        <v>No Number</v>
      </c>
    </row>
    <row r="937">
      <c r="B937">
        <f>IF(OR(     'BS-13'!B50=0,   'BS-13'!B50 =""),"",    'BS-13'!B50)</f>
        <v>340</v>
      </c>
      <c r="C937" t="str">
        <f>IF(OR(     'BS-13'!B50=0,   'BS-13'!B50 =""),"",    'BS-13'!C50)</f>
        <v xml:space="preserve">TOTAL RECEIPT AND REFUND  OF DEPOSIT-   -ആകെ ഡെപോസിറ്റ്‌ വരവും,മടക്കിനല്‍കലും   </v>
      </c>
      <c r="D937">
        <f>SUBTOTAL(9,D894:D936)</f>
        <v>0</v>
      </c>
      <c r="E937">
        <f>SUBTOTAL(9,E894:E936)</f>
        <v>0</v>
      </c>
      <c r="G937" t="str">
        <f>IF(B937="","No Number",IF(ISNUMBER(VALUE(MID(B937, 5,2))), IF(LEN(B937)=3, "Total", IF(ISNUMBER(F937),IF(SUM(D937:F937)=0,0,"Data"),"No Number")),"Head"))</f>
        <v>Head</v>
      </c>
    </row>
  </sheetData>
  <autoFilter ref="G2:G937"/>
  <mergeCells count="72">
    <mergeCell ref="D1:G1"/>
    <mergeCell ref="H1:I10"/>
    <mergeCell ref="B11:F11"/>
    <mergeCell ref="B13:F13"/>
    <mergeCell ref="B28:F28"/>
    <mergeCell ref="B29:F29"/>
    <mergeCell ref="B19:F23"/>
    <mergeCell ref="B31:F31"/>
    <mergeCell ref="B32:C32"/>
    <mergeCell ref="B43:C43"/>
    <mergeCell ref="B57:F57"/>
    <mergeCell ref="B58:F58"/>
    <mergeCell ref="B79:F79"/>
    <mergeCell ref="B80:F80"/>
    <mergeCell ref="B82:F82"/>
    <mergeCell ref="B105:C105"/>
    <mergeCell ref="B106:F106"/>
    <mergeCell ref="B160:C160"/>
    <mergeCell ref="B161:F161"/>
    <mergeCell ref="B174:C174"/>
    <mergeCell ref="B175:F175"/>
    <mergeCell ref="B187:C187"/>
    <mergeCell ref="B188:F188"/>
    <mergeCell ref="B200:C200"/>
    <mergeCell ref="B201:F201"/>
    <mergeCell ref="B213:C213"/>
    <mergeCell ref="B214:F214"/>
    <mergeCell ref="B226:C226"/>
    <mergeCell ref="B227:F227"/>
    <mergeCell ref="B228:F228"/>
    <mergeCell ref="B233:F233"/>
    <mergeCell ref="B234:F234"/>
    <mergeCell ref="B279:F279"/>
    <mergeCell ref="B280:F280"/>
    <mergeCell ref="B287:F287"/>
    <mergeCell ref="B288:F288"/>
    <mergeCell ref="B312:F312"/>
    <mergeCell ref="B313:F313"/>
    <mergeCell ref="B356:F356"/>
    <mergeCell ref="B357:F357"/>
    <mergeCell ref="B359:F359"/>
    <mergeCell ref="B411:C411"/>
    <mergeCell ref="B412:F412"/>
    <mergeCell ref="B452:C452"/>
    <mergeCell ref="B453:F453"/>
    <mergeCell ref="B507:C507"/>
    <mergeCell ref="B508:F508"/>
    <mergeCell ref="B523:C523"/>
    <mergeCell ref="B524:F524"/>
    <mergeCell ref="B525:F525"/>
    <mergeCell ref="B527:F527"/>
    <mergeCell ref="B631:C631"/>
    <mergeCell ref="B632:F632"/>
    <mergeCell ref="B732:C732"/>
    <mergeCell ref="B733:F733"/>
    <mergeCell ref="B852:F852"/>
    <mergeCell ref="B772:C772"/>
    <mergeCell ref="B773:F773"/>
    <mergeCell ref="B793:C793"/>
    <mergeCell ref="B794:F794"/>
    <mergeCell ref="B819:C819"/>
    <mergeCell ref="B820:F820"/>
    <mergeCell ref="B831:C831"/>
    <mergeCell ref="B832:F832"/>
    <mergeCell ref="B843:C843"/>
    <mergeCell ref="B844:F844"/>
    <mergeCell ref="B845:F845"/>
    <mergeCell ref="B853:F853"/>
    <mergeCell ref="B869:F869"/>
    <mergeCell ref="B870:F870"/>
    <mergeCell ref="B891:E891"/>
    <mergeCell ref="B892:E892"/>
  </mergeCells>
  <pageMargins left="0.89" right="0.35" top="0.5905511811023623" bottom="0.61" header="0.46" footer="0.37"/>
  <ignoredErrors>
    <ignoredError numberStoredAsText="1" sqref="B1:H937"/>
  </ignoredErrors>
</worksheet>
</file>

<file path=xl/worksheets/sheet36.xml><?xml version="1.0" encoding="utf-8"?>
<worksheet xmlns="http://schemas.openxmlformats.org/spreadsheetml/2006/main" xmlns:r="http://schemas.openxmlformats.org/officeDocument/2006/relationships">
  <dimension ref="C5:G76"/>
  <sheetViews>
    <sheetView workbookViewId="0" rightToLeft="0"/>
  </sheetViews>
  <sheetData>
    <row r="5">
      <c r="G5" t="str">
        <v>Auto Filter</v>
      </c>
    </row>
    <row r="10">
      <c r="C10" t="str">
        <f>Master!C10</f>
        <v>കാരശ്ശേരി ഗ്രാമപ്പഞ്ചായത്ത്</v>
      </c>
    </row>
    <row r="11">
      <c r="C11" t="str">
        <f>Master!D12&amp;Master!E12 &amp; " ബജറ്റ് സംഗ്രഹം"</f>
        <v>2025-2026 ബജറ്റ് സംഗ്രഹം</v>
      </c>
      <c r="G11" t="str">
        <v>Auto Filter</v>
      </c>
    </row>
    <row r="12">
      <c r="G12" t="str">
        <v>Blank</v>
      </c>
    </row>
    <row r="13">
      <c r="C13" t="str">
        <v xml:space="preserve"> മുന്‍ബാക്കി</v>
      </c>
      <c r="D13">
        <f>'Budget to Print (L)'!F33</f>
        <v>22557954</v>
      </c>
      <c r="G13" t="str">
        <v>Data</v>
      </c>
    </row>
    <row r="14">
      <c r="C14" t="str">
        <v xml:space="preserve"> വരവ്</v>
      </c>
      <c r="D14">
        <f>'Budget to Print (L)'!F46</f>
        <v>346217984</v>
      </c>
      <c r="G14" t="str">
        <v>Data</v>
      </c>
    </row>
    <row r="15">
      <c r="C15" t="str">
        <v xml:space="preserve"> ആകെ വരവ്</v>
      </c>
      <c r="D15">
        <f>SUM(D13:D14)</f>
        <v>368775938</v>
      </c>
      <c r="G15" t="str">
        <v>Data</v>
      </c>
    </row>
    <row r="16">
      <c r="C16" t="str">
        <v xml:space="preserve"> ആകെ ചെലവ്</v>
      </c>
      <c r="D16">
        <f>'Budget to Print (L)'!F55</f>
        <v>362784334</v>
      </c>
      <c r="G16" t="str">
        <v>Data</v>
      </c>
    </row>
    <row r="17">
      <c r="C17" t="str">
        <v xml:space="preserve"> നീക്കി ബാക്കി</v>
      </c>
      <c r="D17">
        <f>'Budget to Print (L)'!F56</f>
        <v>5991604</v>
      </c>
      <c r="G17" t="str">
        <v>Data</v>
      </c>
    </row>
    <row r="18">
      <c r="G18" t="str">
        <v>Blank</v>
      </c>
    </row>
    <row r="19">
      <c r="G19" t="str">
        <v>Blank</v>
      </c>
    </row>
    <row r="20">
      <c r="G20" t="str">
        <v>Data</v>
      </c>
    </row>
    <row r="21">
      <c r="G21" t="str">
        <v>Data</v>
      </c>
    </row>
    <row r="22">
      <c r="G22" t="str">
        <v>Data</v>
      </c>
    </row>
    <row r="23">
      <c r="C23" t="str">
        <f>C10 &amp; " " &amp;C11</f>
        <v>കാരശ്ശേരി ഗ്രാമപ്പഞ്ചായത്ത് 2025-2026 ബജറ്റ് സംഗ്രഹം</v>
      </c>
      <c r="G23" t="str">
        <v>Data</v>
      </c>
    </row>
    <row r="24">
      <c r="G24" t="str">
        <v>Data</v>
      </c>
    </row>
    <row r="25">
      <c r="C25" t="str">
        <f>"( ധനകാര്യ സ്ഥിരം സമിതിയുടെ "  &amp;  TEXT(Master!D24, "DD-MM-YYYY") &amp; " തീയതിയിലെ " &amp;  Master!D23 &amp; " - നമ്പര്‍ തീരുമാനം " &amp; IF(Master!D26=0,  " പ്രകാരം ", " പ്രകാരവും "  &amp;"ഭരണസമിതിയുടെ " &amp; TEXT(Master!D26, "DD-MM-YYYY") &amp; " തീയതിയിലെ "   &amp; Master!D25 &amp; " - നമ്പര്‍ തീരുമാനപ്രകാരവും ")  &amp; "  അംഗീകരിച്ചത്. )"</f>
        <v>( ധനകാര്യ സ്ഥിരം സമിതിയുടെ 06-02-2025 തീയതിയിലെ  - നമ്പര്‍ തീരുമാനം  പ്രകാരവും ഭരണസമിതിയുടെ 07-02-2025 തീയതിയിലെ 1 - നമ്പര്‍ തീരുമാനപ്രകാരവും   അംഗീകരിച്ചത്. )</v>
      </c>
      <c r="G25" t="str">
        <v>Data</v>
      </c>
    </row>
    <row r="26">
      <c r="C26" t="str">
        <v>വരവുകള്‍</v>
      </c>
      <c r="G26" t="str">
        <v>Data</v>
      </c>
    </row>
    <row r="27">
      <c r="C27" t="str">
        <v>മുന്‍ബാക്കി</v>
      </c>
      <c r="D27">
        <f>D13</f>
        <v>22557954</v>
      </c>
      <c r="G27" t="str">
        <f>IF(C27="","",   IF(D27=0, 0,"Data"))</f>
        <v>Data</v>
      </c>
    </row>
    <row r="28">
      <c r="C28" t="str">
        <v>നികുതി വരുമാനം</v>
      </c>
      <c r="D28">
        <f>'Budget to Print (L)'!F34</f>
        <v>8300000</v>
      </c>
      <c r="G28" t="str">
        <f>IF(C28="","",   IF(D28=0, 0,"Data"))</f>
        <v>Data</v>
      </c>
    </row>
    <row r="29">
      <c r="C29" t="str">
        <v>നികതിയിതര വരുമാനം</v>
      </c>
      <c r="D29">
        <f>'Budget to Print (L)'!F35</f>
        <v>6074000</v>
      </c>
      <c r="G29" t="str">
        <f>IF(C29="","",   IF(D29=0, 0,"Data"))</f>
        <v>Data</v>
      </c>
    </row>
    <row r="30">
      <c r="C30" t="str">
        <v>ജനറല്‍ പര്‍പ്പസ് ഗ്രാന്‍റ്</v>
      </c>
      <c r="D30">
        <f>'Budget to Print (L)'!F37</f>
        <v>22031000</v>
      </c>
      <c r="G30" t="str">
        <f>IF(C30="","",   IF(D30=0, 0,"Data"))</f>
        <v>Data</v>
      </c>
    </row>
    <row r="31">
      <c r="C31" t="str">
        <v>ദേശീയഗ്രാമീണതൊഴിലുറപ്പുപദ്ധതി വിഹിതം /  കേന്ദ്രാവിഷ്ക്കൃത പദ്ധതി വിഹിതം</v>
      </c>
      <c r="D31">
        <v>0</v>
      </c>
      <c r="G31">
        <f>IF(C31="","",   IF(D31=0, 0,"Data"))</f>
        <v>0</v>
      </c>
    </row>
    <row r="32">
      <c r="C32" t="str">
        <v xml:space="preserve">വികസനഫണ്ട് </v>
      </c>
      <c r="D32">
        <f>SUM('BS-4'!F16:F21) +SUM('BS-7'!F18:F23)</f>
        <v>43535000</v>
      </c>
      <c r="G32" t="str">
        <f>IF(C32="","",   IF(D32=0, 0,"Data"))</f>
        <v>Data</v>
      </c>
    </row>
    <row r="33">
      <c r="C33" t="str">
        <v>മെയിന്‍റനന്‍സ് ഗ്രാന്‍റ്</v>
      </c>
      <c r="D33">
        <f>SUM('BS-4'!F22:F23)+SUM('BS-7'!F24:F25)</f>
        <v>25576000</v>
      </c>
      <c r="G33" t="str">
        <f>IF(C33="","",   IF(D33=0, 0,"Data"))</f>
        <v>Data</v>
      </c>
    </row>
    <row r="34">
      <c r="C34" t="str">
        <v>ക്ഷേമപദ്ധതികള്‍ / സംസ്ഥാനാവിഷ്ക്കൃത പദ്ധതി വിഹിതം</v>
      </c>
      <c r="D34">
        <f>'BS-5'!F7</f>
        <v>70000000</v>
      </c>
      <c r="G34" t="str">
        <f>IF(C34="","",   IF(D34=0, 0,"Data"))</f>
        <v>Data</v>
      </c>
    </row>
    <row r="35">
      <c r="C35" t="str">
        <v xml:space="preserve">MP ഫണ്ട് </v>
      </c>
      <c r="D35">
        <v>0</v>
      </c>
      <c r="G35">
        <f>IF(C35="","",   IF(D35=0, 0,"Data"))</f>
        <v>0</v>
      </c>
    </row>
    <row r="36">
      <c r="C36" t="str">
        <v>MLA ഫണ്ട്</v>
      </c>
      <c r="D36">
        <v>0</v>
      </c>
      <c r="G36">
        <f>IF(C36="","",   IF(D36=0, 0,"Data"))</f>
        <v>0</v>
      </c>
    </row>
    <row r="37">
      <c r="G37" t="str">
        <f>IF(C37="","",   IF(D37=0, 0,"Data"))</f>
        <v/>
      </c>
    </row>
    <row r="38">
      <c r="G38" t="str">
        <f>IF(C38="","",   IF(D38=0, 0,"Data"))</f>
        <v/>
      </c>
    </row>
    <row r="39">
      <c r="C39" t="str">
        <f>'Preface (L)'!C39</f>
        <v>ജില്ലാ പഞ്ചായത്ത് വിഹിതം</v>
      </c>
      <c r="D39">
        <f>'BS-4'!F30+'BS-4'!F31+'BS-7'!F32-D40</f>
        <v>32000000</v>
      </c>
      <c r="G39" t="str">
        <f>IF(C39="","",   IF(D39=0, 0,"Data"))</f>
        <v>Data</v>
      </c>
    </row>
    <row r="40">
      <c r="C40" t="str">
        <f>'Preface (L)'!C40</f>
        <v>ബ്ലോക്ക് പഞ്ചായത്ത് വിഹിതം</v>
      </c>
      <c r="D40">
        <v>0</v>
      </c>
      <c r="G40">
        <f>IF(C40="","",   IF(D40=0, 0,"Data"))</f>
        <v>0</v>
      </c>
    </row>
    <row r="41">
      <c r="C41" t="str">
        <v>വായ്പ വരവുകള്‍</v>
      </c>
      <c r="D41">
        <v>0</v>
      </c>
      <c r="G41">
        <f>IF(C41="","",   IF(D41=0, 0,"Data"))</f>
        <v>0</v>
      </c>
    </row>
    <row r="42">
      <c r="C42" t="str">
        <v>കുടുംബശ്രീ</v>
      </c>
      <c r="D42">
        <v>0</v>
      </c>
      <c r="G42">
        <f>IF(C42="","",   IF(D42=0, 0,"Data"))</f>
        <v>0</v>
      </c>
    </row>
    <row r="43">
      <c r="C43" t="str">
        <v>മറ്റുള്ളവ</v>
      </c>
      <c r="D43">
        <f>D44-SUM(D27:D42)</f>
        <v>138701984</v>
      </c>
      <c r="G43" t="str">
        <f>IF(C43="","",   IF(D43=0, 0,"Data"))</f>
        <v>Data</v>
      </c>
    </row>
    <row r="44">
      <c r="C44" t="str">
        <v>ആകെ വരവ്</v>
      </c>
      <c r="D44">
        <f>D15</f>
        <v>368775938</v>
      </c>
      <c r="G44" t="str">
        <f>IF(C44="","",   IF(D44=0, 0,"Data"))</f>
        <v>Data</v>
      </c>
    </row>
    <row r="45">
      <c r="G45" t="str">
        <v>Blank</v>
      </c>
    </row>
    <row r="46">
      <c r="G46" t="str">
        <v>Data</v>
      </c>
    </row>
    <row r="47">
      <c r="G47" t="str">
        <v>Data</v>
      </c>
    </row>
    <row r="48">
      <c r="G48" t="str">
        <v>Data</v>
      </c>
    </row>
    <row r="49">
      <c r="G49" t="str">
        <v>Data</v>
      </c>
    </row>
    <row r="50">
      <c r="C50" t="str">
        <f>C23</f>
        <v>കാരശ്ശേരി ഗ്രാമപ്പഞ്ചായത്ത് 2025-2026 ബജറ്റ് സംഗ്രഹം</v>
      </c>
      <c r="G50" t="str">
        <v>Data</v>
      </c>
    </row>
    <row r="51">
      <c r="G51" t="str">
        <v>Data</v>
      </c>
    </row>
    <row r="52">
      <c r="C52" t="str">
        <v>ചെലവുകള്‍</v>
      </c>
      <c r="G52" t="str">
        <v>Data</v>
      </c>
    </row>
    <row r="53">
      <c r="C53" t="str">
        <v>ജനപ്രതിനിധികളുടെ ഹോണറേറിയം, യാത്രാപ്പടി,  മറ്റ് ആനുകൂല്യങ്ങള്‍</v>
      </c>
      <c r="D53">
        <f>'BS-8'!F13+'BS-8'!F14+'BS-8'!F15</f>
        <v>2800000</v>
      </c>
      <c r="G53" t="str">
        <f>IF(C53="","",   IF(D53=0, 0,"Data"))</f>
        <v>Data</v>
      </c>
    </row>
    <row r="54">
      <c r="C54" t="str">
        <v>ജീവനക്കാരുടെ ശമ്പളവും മറ്റ് ആനുകൂല്യങ്ങളും</v>
      </c>
      <c r="D54">
        <f>'BS-8'!F8+'BS-8'!F9+'BS-8'!F10+'BS-8'!F11+'BS-8'!F12+'BS-8'!F16+'BS-8'!F17+'BS-8'!F18</f>
        <v>22740000</v>
      </c>
      <c r="G54" t="str">
        <f>IF(C54="","",   IF(D54=0, 0,"Data"))</f>
        <v>Data</v>
      </c>
    </row>
    <row r="55">
      <c r="C55" t="str">
        <v>ഓഫീസ് ചെലവുകള്‍</v>
      </c>
      <c r="D55">
        <f>'BS-8'!F63</f>
        <v>300000</v>
      </c>
      <c r="G55" t="str">
        <f>IF(C55="","",   IF(D55=0, 0,"Data"))</f>
        <v>Data</v>
      </c>
    </row>
    <row r="56">
      <c r="C56" t="str">
        <v>തെരുവു വിളക്കുകള്‍</v>
      </c>
      <c r="D56">
        <f>'BS-8'!F100+'BS-8'!F112</f>
        <v>790000</v>
      </c>
      <c r="G56" t="str">
        <f>IF(C56="","",   IF(D56=0, 0,"Data"))</f>
        <v>Data</v>
      </c>
    </row>
    <row r="57">
      <c r="C57" t="str">
        <v>പൊതു ടാപ്പുകളുടെ വെള്ളക്കരം</v>
      </c>
      <c r="D57">
        <f>'BS-8'!F102</f>
        <v>50000</v>
      </c>
      <c r="G57" t="str">
        <f>IF(C57="","",   IF(D57=0, 0,"Data"))</f>
        <v>Data</v>
      </c>
    </row>
    <row r="58">
      <c r="C58" t="str">
        <v>മറ്റ് ഭരണച്ചെലവുകള്‍</v>
      </c>
      <c r="D58">
        <f>'BS-8'!F75</f>
        <v>900000</v>
      </c>
      <c r="G58" t="str">
        <f>IF(C58="","",   IF(D58=0, 0,"Data"))</f>
        <v>Data</v>
      </c>
    </row>
    <row r="59">
      <c r="C59" t="str">
        <v>ജനകീയാസൂത്രണ പദ്ധതി ചെലവുകള്‍</v>
      </c>
      <c r="D59">
        <f>'BS-9'!F317+'BS-12'!F24-D60-D62-D63-D64-D65-D66-D67</f>
        <v>228490334</v>
      </c>
      <c r="G59" t="str">
        <f>IF(C59="","",   IF(D59=0, 0,"Data"))</f>
        <v>Data</v>
      </c>
    </row>
    <row r="60">
      <c r="C60" t="str">
        <v>തൊഴിലുറപ്പുപദ്ധതി / മറ്റു കേന്ദ്രാവിഷ്ക്കൃത പദ്ധതികള്‍</v>
      </c>
      <c r="D60">
        <f>D31</f>
        <v>0</v>
      </c>
      <c r="G60">
        <f>IF(C60="","",   IF(D60=0, 0,"Data"))</f>
        <v>0</v>
      </c>
    </row>
    <row r="61">
      <c r="C61" t="str">
        <v>ക്ഷേമപെന്‍ഷനുകള്‍ / സംസ്ഥാനാവിഷ്ക്കൃത പദ്ധതി വിഹിതം</v>
      </c>
      <c r="D61">
        <f>D34</f>
        <v>70000000</v>
      </c>
      <c r="G61" t="str">
        <f>IF(C61="","",   IF(D61=0, 0,"Data"))</f>
        <v>Data</v>
      </c>
    </row>
    <row r="62">
      <c r="C62" t="str">
        <v xml:space="preserve">MP ഫണ്ട് </v>
      </c>
      <c r="D62">
        <f>D35</f>
        <v>0</v>
      </c>
      <c r="G62">
        <f>IF(C62="","",   IF(D62=0, 0,"Data"))</f>
        <v>0</v>
      </c>
    </row>
    <row r="63">
      <c r="C63" t="str">
        <v>MLA ഫണ്ട്</v>
      </c>
      <c r="D63">
        <f>D36</f>
        <v>0</v>
      </c>
      <c r="G63">
        <f>IF(C63="","",   IF(D63=0, 0,"Data"))</f>
        <v>0</v>
      </c>
    </row>
    <row r="64">
      <c r="C64">
        <f>C37</f>
        <v>0</v>
      </c>
      <c r="D64">
        <f>D37</f>
        <v>0</v>
      </c>
      <c r="G64">
        <f>IF(C64="","",   IF(D64=0, 0,"Data"))</f>
        <v>0</v>
      </c>
    </row>
    <row r="65">
      <c r="C65">
        <f>C38</f>
        <v>0</v>
      </c>
      <c r="D65">
        <f>D38</f>
        <v>0</v>
      </c>
      <c r="G65">
        <f>IF(C65="","",   IF(D65=0, 0,"Data"))</f>
        <v>0</v>
      </c>
    </row>
    <row r="66">
      <c r="C66" t="str">
        <v>ജില്ലാ പഞ്ചായത്ത് വിഹിതം</v>
      </c>
      <c r="D66">
        <f>D39</f>
        <v>32000000</v>
      </c>
      <c r="G66" t="str">
        <f>IF(C66="","",   IF(D66=0, 0,"Data"))</f>
        <v>Data</v>
      </c>
    </row>
    <row r="67">
      <c r="C67" t="str">
        <v>ബ്ലോക്ക് പഞ്ചായത്ത് വിഹിതം</v>
      </c>
      <c r="D67">
        <f>D40</f>
        <v>0</v>
      </c>
      <c r="G67">
        <f>IF(C67="","",   IF(D67=0, 0,"Data"))</f>
        <v>0</v>
      </c>
    </row>
    <row r="68">
      <c r="C68" t="str">
        <v>കുടുംബശ്രീ</v>
      </c>
      <c r="D68">
        <f>D42</f>
        <v>0</v>
      </c>
      <c r="G68">
        <f>IF(C68="","",   IF(D68=0, 0,"Data"))</f>
        <v>0</v>
      </c>
    </row>
    <row r="69">
      <c r="C69" t="str">
        <v>മറ്റുള്ളവ</v>
      </c>
      <c r="D69">
        <f>D70-SUM(D53:D68)</f>
        <v>4714000</v>
      </c>
      <c r="G69" t="str">
        <f>IF(C69="","",   IF(D69=0, 0,"Data"))</f>
        <v>Data</v>
      </c>
    </row>
    <row r="70">
      <c r="C70" t="str">
        <v>ആകെ ചെലവ്</v>
      </c>
      <c r="D70">
        <f>D16</f>
        <v>362784334</v>
      </c>
      <c r="G70" t="str">
        <f>IF(C70="","",   IF(D70=0, 0,"Data"))</f>
        <v>Data</v>
      </c>
    </row>
    <row r="71">
      <c r="G71" t="str">
        <v>Blank</v>
      </c>
    </row>
    <row r="72">
      <c r="C72" t="str">
        <v>നീക്കിയിരിപ്പ്</v>
      </c>
      <c r="D72">
        <f>D17</f>
        <v>5991604</v>
      </c>
      <c r="G72" t="str">
        <v>Data</v>
      </c>
    </row>
    <row r="73">
      <c r="G73" t="str">
        <v>Data</v>
      </c>
    </row>
    <row r="74">
      <c r="G74" t="str">
        <v>Data</v>
      </c>
    </row>
    <row r="75">
      <c r="G75" t="str">
        <v>Blank</v>
      </c>
    </row>
    <row r="76">
      <c r="G76" t="str">
        <v>Blank</v>
      </c>
    </row>
  </sheetData>
  <autoFilter ref="G11:G76"/>
  <mergeCells count="9">
    <mergeCell ref="C26:E26"/>
    <mergeCell ref="C50:D50"/>
    <mergeCell ref="C52:E52"/>
    <mergeCell ref="G5:G10"/>
    <mergeCell ref="C10:E10"/>
    <mergeCell ref="C11:E11"/>
    <mergeCell ref="C23:D23"/>
    <mergeCell ref="C24:D24"/>
    <mergeCell ref="C25:D25"/>
  </mergeCells>
  <pageMargins left="0.43" right="0.36" top="0.49" bottom="0.4724409448818898" header="0.31496062992125984" footer="0.1968503937007874"/>
  <ignoredErrors>
    <ignoredError numberStoredAsText="1" sqref="C5:G76"/>
  </ignoredErrors>
</worksheet>
</file>

<file path=xl/worksheets/sheet37.xml><?xml version="1.0" encoding="utf-8"?>
<worksheet xmlns="http://schemas.openxmlformats.org/spreadsheetml/2006/main" xmlns:r="http://schemas.openxmlformats.org/officeDocument/2006/relationships">
  <dimension ref="A5:G76"/>
  <sheetViews>
    <sheetView workbookViewId="0" rightToLeft="0"/>
  </sheetViews>
  <sheetData>
    <row r="5">
      <c r="G5" t="str">
        <v>Auto Filter</v>
      </c>
    </row>
    <row r="10">
      <c r="C10" t="str">
        <f>Master!C10</f>
        <v>കാരശ്ശേരി ഗ്രാമപ്പഞ്ചായത്ത്</v>
      </c>
    </row>
    <row r="11">
      <c r="C11" t="str">
        <f>Master!D12&amp;Master!E12 &amp; " ബജറ്റ് സംഗ്രഹം"</f>
        <v>2025-2026 ബജറ്റ് സംഗ്രഹം</v>
      </c>
      <c r="G11" t="str">
        <v>Auto Filter</v>
      </c>
    </row>
    <row r="12">
      <c r="G12" t="str">
        <v>Blank</v>
      </c>
    </row>
    <row r="13">
      <c r="C13" t="str">
        <v xml:space="preserve"> മുന്‍ബാക്കി</v>
      </c>
      <c r="D13">
        <f>'Budget to Print (L)'!F33</f>
        <v>22557954</v>
      </c>
      <c r="G13" t="str">
        <v>Data</v>
      </c>
    </row>
    <row r="14">
      <c r="C14" t="str">
        <v xml:space="preserve"> വരവ്</v>
      </c>
      <c r="D14">
        <f>'Budget to Print (L)'!F46</f>
        <v>346217984</v>
      </c>
      <c r="G14" t="str">
        <v>Data</v>
      </c>
    </row>
    <row r="15">
      <c r="C15" t="str">
        <v xml:space="preserve"> ആകെ വരവ്</v>
      </c>
      <c r="D15">
        <f>SUM(D13:D14)</f>
        <v>368775938</v>
      </c>
      <c r="G15" t="str">
        <v>Data</v>
      </c>
    </row>
    <row r="16">
      <c r="C16" t="str">
        <v xml:space="preserve"> ആകെ ചെലവ്</v>
      </c>
      <c r="D16">
        <f>'Budget to Print (L)'!F55</f>
        <v>362784334</v>
      </c>
      <c r="G16" t="str">
        <v>Data</v>
      </c>
    </row>
    <row r="17">
      <c r="C17" t="str">
        <v xml:space="preserve"> നീക്കി ബാക്കി</v>
      </c>
      <c r="D17">
        <f>'Budget to Print (L)'!F56</f>
        <v>5991604</v>
      </c>
      <c r="G17" t="str">
        <v>Data</v>
      </c>
    </row>
    <row r="18">
      <c r="G18" t="str">
        <v>Blank</v>
      </c>
    </row>
    <row r="19">
      <c r="G19" t="str">
        <v>Blank</v>
      </c>
    </row>
    <row r="20">
      <c r="G20" t="str">
        <v>Data</v>
      </c>
    </row>
    <row r="21">
      <c r="G21" t="str">
        <v>Data</v>
      </c>
    </row>
    <row r="22">
      <c r="G22" t="str">
        <v>Data</v>
      </c>
    </row>
    <row r="23">
      <c r="C23" t="str">
        <f>C10 &amp; " " &amp;C11</f>
        <v>കാരശ്ശേരി ഗ്രാമപ്പഞ്ചായത്ത് 2025-2026 ബജറ്റ് സംഗ്രഹം</v>
      </c>
      <c r="G23" t="str">
        <v>Data</v>
      </c>
    </row>
    <row r="24">
      <c r="G24" t="str">
        <v>Data</v>
      </c>
    </row>
    <row r="25">
      <c r="C25" t="str">
        <f>"( ധനകാര്യ സ്ഥിരം സമിതിയുടെ "  &amp;  TEXT(Master!D24, "DD-MM-YYYY") &amp; " തീയതിയിലെ " &amp;  Master!D23 &amp; " - നമ്പര്‍ തീരുമാനം " &amp; IF(Master!D26=0,  " പ്രകാരം ", " പ്രകാരവും "  &amp;"ഭരണസമിതിയുടെ " &amp; TEXT(Master!D26, "DD-MM-YYYY") &amp; " തീയതിയിലെ "   &amp; Master!D25 &amp; " - നമ്പര്‍ തീരുമാനപ്രകാരവും ")  &amp; "  അംഗീകരിച്ചത്. )"</f>
        <v>( ധനകാര്യ സ്ഥിരം സമിതിയുടെ 06-02-2025 തീയതിയിലെ  - നമ്പര്‍ തീരുമാനം  പ്രകാരവും ഭരണസമിതിയുടെ 07-02-2025 തീയതിയിലെ 1 - നമ്പര്‍ തീരുമാനപ്രകാരവും   അംഗീകരിച്ചത്. )</v>
      </c>
      <c r="G25" t="str">
        <v>Data</v>
      </c>
    </row>
    <row r="26">
      <c r="C26" t="str">
        <v>വരവുകള്‍</v>
      </c>
      <c r="G26" t="str">
        <v>Data</v>
      </c>
    </row>
    <row r="27">
      <c r="C27" t="str">
        <v>മുന്‍ബാക്കി</v>
      </c>
      <c r="D27">
        <f>D13</f>
        <v>22557954</v>
      </c>
      <c r="G27" t="str">
        <f>IF(C27="","",   IF(D27=0, 0,"Data"))</f>
        <v>Data</v>
      </c>
    </row>
    <row r="28">
      <c r="C28" t="str">
        <v>നികുതി വരുമാനം</v>
      </c>
      <c r="D28">
        <f>'Budget to Print (L)'!F34</f>
        <v>8300000</v>
      </c>
      <c r="G28" t="str">
        <f>IF(C28="","",   IF(D28=0, 0,"Data"))</f>
        <v>Data</v>
      </c>
    </row>
    <row r="29">
      <c r="C29" t="str">
        <v>നികതിയിതര വരുമാനം</v>
      </c>
      <c r="D29">
        <f>'Budget to Print (L)'!F35</f>
        <v>6074000</v>
      </c>
      <c r="G29" t="str">
        <f>IF(C29="","",   IF(D29=0, 0,"Data"))</f>
        <v>Data</v>
      </c>
    </row>
    <row r="30">
      <c r="C30" t="str">
        <v>ജനറല്‍ പര്‍പ്പസ് ഗ്രാന്‍റ്</v>
      </c>
      <c r="D30">
        <f>'Budget to Print (L)'!F37</f>
        <v>22031000</v>
      </c>
      <c r="G30" t="str">
        <f>IF(C30="","",   IF(D30=0, 0,"Data"))</f>
        <v>Data</v>
      </c>
    </row>
    <row r="31">
      <c r="C31" t="str">
        <v>ദേശീയഗ്രാമീണതൊഴിലുറപ്പുപദ്ധതി വിഹിതം /  കേന്ദ്രാവിഷ്ക്കൃത പദ്ധതി വിഹിതം</v>
      </c>
      <c r="D31">
        <v>0</v>
      </c>
      <c r="G31">
        <f>IF(C31="","",   IF(D31=0, 0,"Data"))</f>
        <v>0</v>
      </c>
    </row>
    <row r="32">
      <c r="C32" t="str">
        <v xml:space="preserve">വികസനഫണ്ട് </v>
      </c>
      <c r="D32">
        <f>SUM('BS-4'!F16:F21) +SUM('BS-7'!F18:F23)</f>
        <v>43535000</v>
      </c>
      <c r="G32" t="str">
        <f>IF(C32="","",   IF(D32=0, 0,"Data"))</f>
        <v>Data</v>
      </c>
    </row>
    <row r="33">
      <c r="C33" t="str">
        <v>മെയിന്‍റനന്‍സ് ഗ്രാന്‍റ്</v>
      </c>
      <c r="D33">
        <f>SUM('BS-4'!F22:F23)+SUM('BS-7'!F24:F25)</f>
        <v>25576000</v>
      </c>
      <c r="G33" t="str">
        <f>IF(C33="","",   IF(D33=0, 0,"Data"))</f>
        <v>Data</v>
      </c>
    </row>
    <row r="34">
      <c r="C34" t="str">
        <v>ക്ഷേമപദ്ധതികള്‍ / സംസ്ഥാനാവിഷ്ക്കൃത പദ്ധതി വിഹിതം</v>
      </c>
      <c r="D34">
        <f>'BS-5'!F7</f>
        <v>70000000</v>
      </c>
      <c r="G34" t="str">
        <f>IF(C34="","",   IF(D34=0, 0,"Data"))</f>
        <v>Data</v>
      </c>
    </row>
    <row r="35">
      <c r="C35" t="str">
        <v xml:space="preserve">MP ഫണ്ട് </v>
      </c>
      <c r="D35">
        <v>0</v>
      </c>
      <c r="G35">
        <f>IF(C35="","",   IF(D35=0, 0,"Data"))</f>
        <v>0</v>
      </c>
    </row>
    <row r="36">
      <c r="C36" t="str">
        <v>MLA ഫണ്ട്</v>
      </c>
      <c r="D36">
        <v>0</v>
      </c>
      <c r="G36">
        <f>IF(C36="","",   IF(D36=0, 0,"Data"))</f>
        <v>0</v>
      </c>
    </row>
    <row r="37">
      <c r="G37" t="str">
        <f>IF(C37="","",   IF(D37=0, 0,"Data"))</f>
        <v/>
      </c>
    </row>
    <row r="38">
      <c r="A38" t="str">
        <f>Master!D14</f>
        <v>Grama Panchayath</v>
      </c>
      <c r="G38" t="str">
        <f>IF(C38="","",   IF(D38=0, 0,"Data"))</f>
        <v/>
      </c>
    </row>
    <row r="39">
      <c r="A39" t="str">
        <v>Block Panchayath</v>
      </c>
      <c r="C39" t="str">
        <f>IF(A38=A40, "ഗ്രാമപഞ്ചായത്ത് വിഹിതം", "ജില്ലാ പഞ്ചായത്ത് വിഹിതം")</f>
        <v>ജില്ലാ പഞ്ചായത്ത് വിഹിതം</v>
      </c>
      <c r="D39">
        <f>'BS-4'!F30+'BS-4'!F31+'BS-7'!F32-D40</f>
        <v>32000000</v>
      </c>
      <c r="G39" t="str">
        <f>IF(C39="","",   IF(D39=0, 0,"Data"))</f>
        <v>Data</v>
      </c>
    </row>
    <row r="40">
      <c r="A40" t="str">
        <v>District Panchayath</v>
      </c>
      <c r="C40" t="str">
        <f>IF(A38=A39, "ഗ്രാമപഞ്ചായത്ത് വിഹിതം","ബ്ലോക്ക് പഞ്ചായത്ത് വിഹിതം")</f>
        <v>ബ്ലോക്ക് പഞ്ചായത്ത് വിഹിതം</v>
      </c>
      <c r="D40">
        <v>0</v>
      </c>
      <c r="G40">
        <f>IF(C40="","",   IF(D40=0, 0,"Data"))</f>
        <v>0</v>
      </c>
    </row>
    <row r="41">
      <c r="C41" t="str">
        <v>വായ്പ വരവുകള്‍</v>
      </c>
      <c r="D41">
        <v>0</v>
      </c>
      <c r="G41">
        <f>IF(C41="","",   IF(D41=0, 0,"Data"))</f>
        <v>0</v>
      </c>
    </row>
    <row r="42">
      <c r="C42" t="str">
        <v>കുടുംബശ്രീ</v>
      </c>
      <c r="D42">
        <v>0</v>
      </c>
      <c r="G42">
        <f>IF(C42="","",   IF(D42=0, 0,"Data"))</f>
        <v>0</v>
      </c>
    </row>
    <row r="43">
      <c r="C43" t="str">
        <v>മറ്റുള്ളവ</v>
      </c>
      <c r="D43">
        <f>D44-SUM(D27:D42)</f>
        <v>138701984</v>
      </c>
      <c r="G43" t="str">
        <f>IF(C43="","",   IF(D43=0, 0,"Data"))</f>
        <v>Data</v>
      </c>
    </row>
    <row r="44">
      <c r="C44" t="str">
        <v>ആകെ വരവ്</v>
      </c>
      <c r="D44">
        <f>D15</f>
        <v>368775938</v>
      </c>
      <c r="G44" t="str">
        <f>IF(C44="","",   IF(D44=0, 0,"Data"))</f>
        <v>Data</v>
      </c>
    </row>
    <row r="45">
      <c r="G45" t="str">
        <v>Blank</v>
      </c>
    </row>
    <row r="46">
      <c r="G46" t="str">
        <v>Data</v>
      </c>
    </row>
    <row r="47">
      <c r="G47" t="str">
        <v>Data</v>
      </c>
    </row>
    <row r="48">
      <c r="G48" t="str">
        <v>Data</v>
      </c>
    </row>
    <row r="49">
      <c r="G49" t="str">
        <v>Data</v>
      </c>
    </row>
    <row r="50">
      <c r="C50" t="str">
        <f>C23</f>
        <v>കാരശ്ശേരി ഗ്രാമപ്പഞ്ചായത്ത് 2025-2026 ബജറ്റ് സംഗ്രഹം</v>
      </c>
      <c r="G50" t="str">
        <v>Data</v>
      </c>
    </row>
    <row r="51">
      <c r="G51" t="str">
        <v>Data</v>
      </c>
    </row>
    <row r="52">
      <c r="C52" t="str">
        <v>ചെലവുകള്‍</v>
      </c>
      <c r="G52" t="str">
        <v>Data</v>
      </c>
    </row>
    <row r="53">
      <c r="C53" t="str">
        <v>ജനപ്രതിനിധികളുടെ ഹോണറേറിയം, യാത്രാപ്പടി,  മറ്റ് ആനുകൂല്യങ്ങള്‍</v>
      </c>
      <c r="D53">
        <f>'BS-8'!F13+'BS-8'!F14+'BS-8'!F15</f>
        <v>2800000</v>
      </c>
      <c r="G53" t="str">
        <f>IF(C53="","",   IF(D53=0, 0,"Data"))</f>
        <v>Data</v>
      </c>
    </row>
    <row r="54">
      <c r="C54" t="str">
        <v>ജീവനക്കാരുടെ ശമ്പളവും മറ്റ് ആനുകൂല്യങ്ങളും</v>
      </c>
      <c r="D54">
        <f>'BS-8'!F8+'BS-8'!F9+'BS-8'!F10+'BS-8'!F11+'BS-8'!F12+'BS-8'!F16+'BS-8'!F17+'BS-8'!F18</f>
        <v>22740000</v>
      </c>
      <c r="G54" t="str">
        <f>IF(C54="","",   IF(D54=0, 0,"Data"))</f>
        <v>Data</v>
      </c>
    </row>
    <row r="55">
      <c r="C55" t="str">
        <v>ഓഫീസ് ചെലവുകള്‍</v>
      </c>
      <c r="D55">
        <f>'BS-8'!F63</f>
        <v>300000</v>
      </c>
      <c r="G55" t="str">
        <f>IF(C55="","",   IF(D55=0, 0,"Data"))</f>
        <v>Data</v>
      </c>
    </row>
    <row r="56">
      <c r="C56" t="str">
        <v>തെരുവു വിളക്കുകള്‍</v>
      </c>
      <c r="D56">
        <f>'BS-8'!F100+'BS-8'!F112</f>
        <v>790000</v>
      </c>
      <c r="G56" t="str">
        <f>IF(C56="","",   IF(D56=0, 0,"Data"))</f>
        <v>Data</v>
      </c>
    </row>
    <row r="57">
      <c r="C57" t="str">
        <v>പൊതു ടാപ്പുകളുടെ വെള്ളക്കരം</v>
      </c>
      <c r="D57">
        <f>'BS-8'!F102</f>
        <v>50000</v>
      </c>
      <c r="G57" t="str">
        <f>IF(C57="","",   IF(D57=0, 0,"Data"))</f>
        <v>Data</v>
      </c>
    </row>
    <row r="58">
      <c r="C58" t="str">
        <v>മറ്റ് ഭരണച്ചെലവുകള്‍</v>
      </c>
      <c r="D58">
        <f>'BS-8'!F75</f>
        <v>900000</v>
      </c>
      <c r="G58" t="str">
        <f>IF(C58="","",   IF(D58=0, 0,"Data"))</f>
        <v>Data</v>
      </c>
    </row>
    <row r="59">
      <c r="C59" t="str">
        <v>ജനകീയാസൂത്രണ പദ്ധതി ചെലവുകള്‍</v>
      </c>
      <c r="D59">
        <f>'BS-9'!F317+'BS-12'!F24-D60-D62-D63-D64-D65-D66-D67</f>
        <v>228490334</v>
      </c>
      <c r="G59" t="str">
        <f>IF(C59="","",   IF(D59=0, 0,"Data"))</f>
        <v>Data</v>
      </c>
    </row>
    <row r="60">
      <c r="C60" t="str">
        <v>തൊഴിലുറപ്പുപദ്ധതി / മറ്റു കേന്ദ്രാവിഷ്ക്കൃത പദ്ധതികള്‍</v>
      </c>
      <c r="D60">
        <f>D31</f>
        <v>0</v>
      </c>
      <c r="G60">
        <f>IF(C60="","",   IF(D60=0, 0,"Data"))</f>
        <v>0</v>
      </c>
    </row>
    <row r="61">
      <c r="C61" t="str">
        <v>ക്ഷേമപെന്‍ഷനുകള്‍ / സംസ്ഥാനാവിഷ്ക്കൃത പദ്ധതി വിഹിതം</v>
      </c>
      <c r="D61">
        <f>D34</f>
        <v>70000000</v>
      </c>
      <c r="G61" t="str">
        <f>IF(C61="","",   IF(D61=0, 0,"Data"))</f>
        <v>Data</v>
      </c>
    </row>
    <row r="62">
      <c r="C62" t="str">
        <v xml:space="preserve">MP ഫണ്ട് </v>
      </c>
      <c r="D62">
        <f>D35</f>
        <v>0</v>
      </c>
      <c r="G62">
        <f>IF(C62="","",   IF(D62=0, 0,"Data"))</f>
        <v>0</v>
      </c>
    </row>
    <row r="63">
      <c r="C63" t="str">
        <v>MLA ഫണ്ട്</v>
      </c>
      <c r="D63">
        <f>D36</f>
        <v>0</v>
      </c>
      <c r="G63">
        <f>IF(C63="","",   IF(D63=0, 0,"Data"))</f>
        <v>0</v>
      </c>
    </row>
    <row r="64">
      <c r="C64">
        <f>C37</f>
        <v>0</v>
      </c>
      <c r="D64">
        <f>D37</f>
        <v>0</v>
      </c>
      <c r="G64">
        <f>IF(C64="","",   IF(D64=0, 0,"Data"))</f>
        <v>0</v>
      </c>
    </row>
    <row r="65">
      <c r="C65">
        <f>C38</f>
        <v>0</v>
      </c>
      <c r="D65">
        <f>D38</f>
        <v>0</v>
      </c>
      <c r="G65">
        <f>IF(C65="","",   IF(D65=0, 0,"Data"))</f>
        <v>0</v>
      </c>
    </row>
    <row r="66">
      <c r="C66" t="str">
        <v>ജില്ലാ പഞ്ചായത്ത് വിഹിതം</v>
      </c>
      <c r="D66">
        <f>D39</f>
        <v>32000000</v>
      </c>
      <c r="G66" t="str">
        <f>IF(C66="","",   IF(D66=0, 0,"Data"))</f>
        <v>Data</v>
      </c>
    </row>
    <row r="67">
      <c r="C67" t="str">
        <v>ബ്ലോക്ക് പഞ്ചായത്ത് വിഹിതം</v>
      </c>
      <c r="D67">
        <f>D40</f>
        <v>0</v>
      </c>
      <c r="G67">
        <f>IF(C67="","",   IF(D67=0, 0,"Data"))</f>
        <v>0</v>
      </c>
    </row>
    <row r="68">
      <c r="C68" t="str">
        <v>കുടുംബശ്രീ</v>
      </c>
      <c r="D68">
        <f>D42</f>
        <v>0</v>
      </c>
      <c r="G68">
        <f>IF(C68="","",   IF(D68=0, 0,"Data"))</f>
        <v>0</v>
      </c>
    </row>
    <row r="69">
      <c r="C69" t="str">
        <v>മറ്റുള്ളവ</v>
      </c>
      <c r="D69">
        <f>D70-SUM(D54:D68)</f>
        <v>7514000</v>
      </c>
      <c r="G69" t="str">
        <f>IF(C69="","",   IF(D69=0, 0,"Data"))</f>
        <v>Data</v>
      </c>
    </row>
    <row r="70">
      <c r="C70" t="str">
        <v>ആകെ ചെലവ്</v>
      </c>
      <c r="D70">
        <f>D16</f>
        <v>362784334</v>
      </c>
      <c r="G70" t="str">
        <f>IF(C70="","",   IF(D70=0, 0,"Data"))</f>
        <v>Data</v>
      </c>
    </row>
    <row r="71">
      <c r="G71" t="str">
        <v>Blank</v>
      </c>
    </row>
    <row r="72">
      <c r="C72" t="str">
        <v>നീക്കിയിരിപ്പ്</v>
      </c>
      <c r="D72">
        <f>D17</f>
        <v>5991604</v>
      </c>
      <c r="G72" t="str">
        <v>Data</v>
      </c>
    </row>
    <row r="73">
      <c r="G73" t="str">
        <v>Data</v>
      </c>
    </row>
    <row r="74">
      <c r="G74" t="str">
        <v>Data</v>
      </c>
    </row>
    <row r="75">
      <c r="G75" t="str">
        <v>Blank</v>
      </c>
    </row>
    <row r="76">
      <c r="G76" t="str">
        <v>Blank</v>
      </c>
    </row>
  </sheetData>
  <autoFilter ref="G11:G76"/>
  <mergeCells count="9">
    <mergeCell ref="G5:G10"/>
    <mergeCell ref="C10:E10"/>
    <mergeCell ref="C11:E11"/>
    <mergeCell ref="C52:E52"/>
    <mergeCell ref="C26:E26"/>
    <mergeCell ref="C25:D25"/>
    <mergeCell ref="C23:D23"/>
    <mergeCell ref="C24:D24"/>
    <mergeCell ref="C50:D50"/>
  </mergeCells>
  <pageMargins left="1" right="0.7086614173228347" top="0.56" bottom="0.46" header="0.31496062992125984" footer="0.2"/>
  <ignoredErrors>
    <ignoredError numberStoredAsText="1" sqref="A5:G76"/>
  </ignoredErrors>
</worksheet>
</file>

<file path=xl/worksheets/sheet38.xml><?xml version="1.0" encoding="utf-8"?>
<worksheet xmlns="http://schemas.openxmlformats.org/spreadsheetml/2006/main" xmlns:r="http://schemas.openxmlformats.org/officeDocument/2006/relationships">
  <dimension ref="B1:H937"/>
  <sheetViews>
    <sheetView workbookViewId="0" rightToLeft="0"/>
  </sheetViews>
  <sheetData>
    <row r="1">
      <c r="C1" t="str">
        <f>Master!C3</f>
        <v>Budget Preparation Helper for Panchayaths  a Tool From KILA Designed by PanchayathHelpDesk</v>
      </c>
      <c r="D1" t="str">
        <v>Blank ആയ വരികള്‍ പ്രിന്‍റില്‍നിന്ന് ഒഴിവാക്കുന്നതിന് Hide/Show എന്ന AutoFilter ക്ലിക്ക്ചെയ്ത് Blank Row എന്നതിന് ഇടതുവശത്തുള്ള ചെക്ക് ബോക്സിലെ Tick നീക്കിയാല്‍ മതി.</v>
      </c>
      <c r="H1" t="str">
        <v>ഇത് ഓരോതവണയും പ്രിന്‍റ് എടുക്കുമ്പോള്‍ ചെയ്യണം.</v>
      </c>
    </row>
    <row r="2">
      <c r="G2" t="str">
        <v>Hide / Show</v>
      </c>
    </row>
    <row r="3">
      <c r="G3" t="str">
        <v>Budget</v>
      </c>
    </row>
    <row r="4">
      <c r="G4" t="str">
        <v>Budget</v>
      </c>
    </row>
    <row r="5">
      <c r="G5" t="str">
        <v>Budget</v>
      </c>
    </row>
    <row r="6">
      <c r="G6" t="str">
        <v>Budget</v>
      </c>
    </row>
    <row r="7">
      <c r="G7" t="str">
        <v>Budget</v>
      </c>
    </row>
    <row r="8">
      <c r="G8" t="str">
        <v>Budget</v>
      </c>
    </row>
    <row r="9">
      <c r="G9" t="str">
        <v>Budget</v>
      </c>
    </row>
    <row r="10">
      <c r="G10" t="str">
        <v>Budget</v>
      </c>
    </row>
    <row r="11">
      <c r="B11" t="str">
        <f>'Budget to Print (P)'!B11:F11</f>
        <v>കാരശ്ശേരി ഗ്രാമപ്പഞ്ചായത്ത്</v>
      </c>
      <c r="G11" t="str">
        <v>Budget</v>
      </c>
    </row>
    <row r="12">
      <c r="G12" t="str">
        <v>Budget</v>
      </c>
    </row>
    <row r="13">
      <c r="B13" t="str">
        <f>'Budget to Print (P)'!B13:F13</f>
        <v>2025-2026 സാമ്പത്തികവര്‍ഷത്തെ  കരട്  ബജറ്റ്</v>
      </c>
      <c r="G13" t="str">
        <v>Budget</v>
      </c>
    </row>
    <row r="14">
      <c r="G14" t="str">
        <v>Budget</v>
      </c>
    </row>
    <row r="15">
      <c r="G15" t="str">
        <v>Budget</v>
      </c>
    </row>
    <row r="16">
      <c r="G16" t="str">
        <v>Budget</v>
      </c>
    </row>
    <row r="17">
      <c r="G17" t="str">
        <v>Budget</v>
      </c>
    </row>
    <row r="18">
      <c r="G18" t="str">
        <v>Budget</v>
      </c>
    </row>
    <row r="19" xml:space="preserve">
      <c r="B19" t="str" xml:space="preserve">
        <f>'Budget to Print (P)'!B19:F23</f>
        <v xml:space="preserve">( ധനകാര്യ സ്ഥിരം സമിതിയുടെ 06-02-2025 തീയതിയിലെ 
 - നമ്പര്‍ തീരുമാനം  പ്രകാരവും 
ഭരണസമിതിയുടെ 07-02-2025 തീയതിയിലെ 
1 - നമ്പര്‍ തീരുമാനപ്രകാരവും 
  അംഗീകരിച്ചത്. )</v>
      </c>
      <c r="G19" t="str">
        <v>Budget</v>
      </c>
    </row>
    <row r="20">
      <c r="G20" t="str">
        <v>Budget</v>
      </c>
    </row>
    <row r="21">
      <c r="G21" t="str">
        <v>Budget</v>
      </c>
    </row>
    <row r="22">
      <c r="G22" t="str">
        <v>Budget</v>
      </c>
    </row>
    <row r="23">
      <c r="G23" t="str">
        <v>Budget</v>
      </c>
    </row>
    <row r="24">
      <c r="G24" t="str">
        <v>Budget</v>
      </c>
    </row>
    <row r="25">
      <c r="G25" t="str">
        <v>Budget</v>
      </c>
    </row>
    <row r="26">
      <c r="G26" t="str">
        <v>Budget</v>
      </c>
    </row>
    <row r="27">
      <c r="G27" t="str">
        <v>Budget</v>
      </c>
    </row>
    <row r="28">
      <c r="G28" t="str">
        <v>Statement</v>
      </c>
    </row>
    <row r="29">
      <c r="B29" t="str">
        <f>'Budget to Print (P)'!B29:F29</f>
        <v>Karassery Grama Panchayath Draft  Budget for the Financial Year 2025-2026</v>
      </c>
      <c r="G29" t="str">
        <v>Statement</v>
      </c>
    </row>
    <row r="30">
      <c r="G30" t="str">
        <v>Statement</v>
      </c>
    </row>
    <row r="31">
      <c r="B31" t="str">
        <v>BUDGET   STATEMENT</v>
      </c>
      <c r="G31" t="str">
        <v>Statement</v>
      </c>
    </row>
    <row r="32" xml:space="preserve">
      <c r="B32" t="str">
        <v>PARTICULARS</v>
      </c>
      <c r="D32" t="str">
        <f>'Budget to Print (P)'!D32</f>
        <v>Actuals for the year 2023-2024   (യഥാര്‍ത്ഥ കണക്ക് 2023-2024)</v>
      </c>
      <c r="E32" t="str">
        <f>'Budget to Print (P)'!E32</f>
        <v>Budget  for the  year (including all revisions) 2024-2025  (പരിഷ്കരിച്ച ബജറ്റ്  2024-2025)</v>
      </c>
      <c r="F32" t="str" xml:space="preserve">
        <f>'Budget to Print (P)'!F32</f>
        <v xml:space="preserve">Budget for the Year2025-2026
 (ബജറ്റ്-2025-2026)</v>
      </c>
      <c r="G32" t="str">
        <v>Statement</v>
      </c>
    </row>
    <row r="33" xml:space="preserve">
      <c r="B33" t="str">
        <v>A</v>
      </c>
      <c r="C33" t="str" xml:space="preserve">
        <v xml:space="preserve">Opening balance (net) 
(ws-1)</v>
      </c>
      <c r="D33">
        <f>'Budget to Print (P)'!D33</f>
        <v>9098744</v>
      </c>
      <c r="E33">
        <f>'Budget to Print (P)'!E33</f>
        <v>21857010</v>
      </c>
      <c r="F33">
        <f>'Budget to Print (P)'!F33</f>
        <v>22557954</v>
      </c>
      <c r="G33" t="str">
        <v>Statement</v>
      </c>
    </row>
    <row r="34" xml:space="preserve">
      <c r="B34" t="str">
        <v>B</v>
      </c>
      <c r="C34" t="str" xml:space="preserve">
        <v xml:space="preserve">a) Tax revenue-നികുതി വരുമാനം 
(BS-1)</v>
      </c>
      <c r="D34">
        <f>'Budget to Print (P)'!D34</f>
        <v>6790857</v>
      </c>
      <c r="E34">
        <f>'Budget to Print (P)'!E34</f>
        <v>7419709</v>
      </c>
      <c r="F34">
        <f>'Budget to Print (P)'!F34</f>
        <v>8300000</v>
      </c>
      <c r="G34" t="str">
        <v>Statement</v>
      </c>
    </row>
    <row r="35" xml:space="preserve">
      <c r="B35" t="str">
        <v>C</v>
      </c>
      <c r="C35" t="str" xml:space="preserve">
        <v xml:space="preserve">b) Non tax revenue-നികുതിയിതര വരുമാനം 
(BS-2)</v>
      </c>
      <c r="D35">
        <f>'Budget to Print (P)'!D35</f>
        <v>6277136</v>
      </c>
      <c r="E35">
        <f>'Budget to Print (P)'!E35</f>
        <v>6073521</v>
      </c>
      <c r="F35">
        <f>'Budget to Print (P)'!F35</f>
        <v>6074000</v>
      </c>
      <c r="G35" t="str">
        <v>Statement</v>
      </c>
    </row>
    <row r="36" xml:space="preserve">
      <c r="B36" t="str">
        <v>D</v>
      </c>
      <c r="C36" t="str" xml:space="preserve">
        <v xml:space="preserve">Total  Own Fund-ആകെ തനത് ഫണ്ട് 
(B+C)</v>
      </c>
      <c r="D36">
        <f>'Budget to Print (P)'!D36</f>
        <v>13067993</v>
      </c>
      <c r="E36">
        <f>'Budget to Print (P)'!E36</f>
        <v>13493230</v>
      </c>
      <c r="F36">
        <f>'Budget to Print (P)'!F36</f>
        <v>14374000</v>
      </c>
      <c r="G36" t="str">
        <v>Statement</v>
      </c>
    </row>
    <row r="37" xml:space="preserve">
      <c r="B37" t="str">
        <v>E</v>
      </c>
      <c r="C37" t="str" xml:space="preserve">
        <v xml:space="preserve">c) General Purpose Fund-ജനറല്‍ പര്‍പ്പസ് ഫണ്ട് 
(BS-3)</v>
      </c>
      <c r="D37">
        <f>'Budget to Print (P)'!D37</f>
        <v>14495400</v>
      </c>
      <c r="E37">
        <f>'Budget to Print (P)'!E37</f>
        <v>21933000</v>
      </c>
      <c r="F37">
        <f>'Budget to Print (P)'!F37</f>
        <v>22031000</v>
      </c>
      <c r="G37" t="str">
        <v>Statement</v>
      </c>
    </row>
    <row r="38">
      <c r="B38" t="str">
        <v>F</v>
      </c>
      <c r="C38" t="str">
        <v>Total -ആകെ (D+E)</v>
      </c>
      <c r="D38">
        <f>'Budget to Print (P)'!D38</f>
        <v>27563393</v>
      </c>
      <c r="E38">
        <f>'Budget to Print (P)'!E38</f>
        <v>35426230</v>
      </c>
      <c r="F38">
        <f>'Budget to Print (P)'!F38</f>
        <v>36405000</v>
      </c>
      <c r="G38" t="str">
        <v>Statement</v>
      </c>
    </row>
    <row r="39">
      <c r="B39" t="str">
        <v>G</v>
      </c>
      <c r="C39" t="str">
        <v>d) Other Grants(Plan)-മറ്റ് റവന്യു ഗ്രാന്‍റുകള്‍-പദ്ധതി ചെലവുകള്‍ക്ക്‌ (BS-4)</v>
      </c>
      <c r="D39">
        <f>'Budget to Print (P)'!D39</f>
        <v>92291683</v>
      </c>
      <c r="E39">
        <f>'Budget to Print (P)'!E39</f>
        <v>143046717</v>
      </c>
      <c r="F39">
        <f>'Budget to Print (P)'!F39</f>
        <v>153812984</v>
      </c>
      <c r="G39" t="str">
        <v>Statement</v>
      </c>
    </row>
    <row r="40">
      <c r="B40" t="str">
        <v>H</v>
      </c>
      <c r="C40" t="str">
        <v>e) Other Grants(Non-Plan)-മറ്റ് റവന്യു ഗ്രാന്‍റുകള്‍-പദ്ധതി ഇതര ചെലവുകള്‍ക്ക്‌ (BS-5)</v>
      </c>
      <c r="D40">
        <f>'Budget to Print (P)'!D40</f>
        <v>46236000</v>
      </c>
      <c r="E40">
        <f>'Budget to Print (P)'!E40</f>
        <v>60000000</v>
      </c>
      <c r="F40">
        <f>'Budget to Print (P)'!F40</f>
        <v>70000000</v>
      </c>
      <c r="G40" t="str">
        <v>Statement</v>
      </c>
    </row>
    <row r="41">
      <c r="B41" t="str">
        <v>I</v>
      </c>
      <c r="C41" t="str">
        <v>Toal Revenue Income -ആകെ റവന്യു  വരവുകള്‍ (F+G+H)</v>
      </c>
      <c r="D41">
        <f>SUM(D38:D40)</f>
        <v>166091076</v>
      </c>
      <c r="E41">
        <f>SUM(E38:E40)</f>
        <v>238472947</v>
      </c>
      <c r="F41">
        <f>SUM(F38:F40)</f>
        <v>260217984</v>
      </c>
      <c r="G41" t="str">
        <v>Statement</v>
      </c>
    </row>
    <row r="42">
      <c r="B42" t="str">
        <v>J</v>
      </c>
      <c r="C42" t="str">
        <v>Capital Income -  Loans  -മൂലധന വരവ്-വായ്പ വാങ്ങല്‍ (BS-6)</v>
      </c>
      <c r="D42">
        <f>'Budget to Print (P)'!D42</f>
        <v>23260000</v>
      </c>
      <c r="E42">
        <f>'Budget to Print (P)'!E42</f>
        <v>23260000</v>
      </c>
      <c r="F42">
        <f>'Budget to Print (P)'!F42</f>
        <v>56000000</v>
      </c>
      <c r="G42" t="str">
        <v>Statement</v>
      </c>
    </row>
    <row r="43" xml:space="preserve">
      <c r="B43" t="str">
        <v>PARTICULARS</v>
      </c>
      <c r="D43" t="str">
        <f>D32</f>
        <v>Actuals for the year 2023-2024   (യഥാര്‍ത്ഥ കണക്ക് 2023-2024)</v>
      </c>
      <c r="E43" t="str">
        <f>E32</f>
        <v>Budget  for the  year (including all revisions) 2024-2025  (പരിഷ്കരിച്ച ബജറ്റ്  2024-2025)</v>
      </c>
      <c r="F43" t="str" xml:space="preserve">
        <f>F32</f>
        <v xml:space="preserve">Budget for the Year2025-2026
 (ബജറ്റ്-2025-2026)</v>
      </c>
      <c r="G43" t="str">
        <v>Statement</v>
      </c>
    </row>
    <row r="44">
      <c r="B44" t="str">
        <v>K</v>
      </c>
      <c r="C44" t="str">
        <v xml:space="preserve"> Capital Income other than loans -വായ്പ ഒഴികെ മൂലധന വരവുകള്‍  (BS-7)</v>
      </c>
      <c r="D44">
        <f>'Budget to Print (P)'!D44</f>
        <v>9402061</v>
      </c>
      <c r="E44">
        <f>'Budget to Print (P)'!E44</f>
        <v>30000000</v>
      </c>
      <c r="F44">
        <f>'Budget to Print (P)'!F44</f>
        <v>30000000</v>
      </c>
      <c r="G44" t="str">
        <v>Statement</v>
      </c>
    </row>
    <row r="45">
      <c r="B45" t="str">
        <v>L</v>
      </c>
      <c r="C45" t="str">
        <v>Total Capital Income-ആകെ മൂലധന വരവുകള്‍ (J+K)</v>
      </c>
      <c r="D45">
        <f>SUM(D42,D44)</f>
        <v>32662061</v>
      </c>
      <c r="E45">
        <f>SUM(E42,E44)</f>
        <v>53260000</v>
      </c>
      <c r="F45">
        <f>SUM(F42,F44)</f>
        <v>86000000</v>
      </c>
      <c r="G45" t="str">
        <v>Statement</v>
      </c>
    </row>
    <row r="46">
      <c r="B46" t="str">
        <v>M</v>
      </c>
      <c r="C46" t="str">
        <v>Total Income -ആകെ വരവുകള്‍ (I+L)</v>
      </c>
      <c r="D46">
        <f>SUM(D41,D45)</f>
        <v>198753137</v>
      </c>
      <c r="E46">
        <f>SUM(E41,E45)</f>
        <v>291732947</v>
      </c>
      <c r="F46">
        <f>SUM(F41,F45)</f>
        <v>346217984</v>
      </c>
      <c r="G46" t="str">
        <v>Statement</v>
      </c>
    </row>
    <row r="47">
      <c r="B47" t="str">
        <v>N</v>
      </c>
      <c r="C47" t="str">
        <v>Total Income+Net opening balance-ആകെ വരവുകളും പ്രാരംഭ ബാക്കിയും (M+A)</v>
      </c>
      <c r="D47">
        <f>SUM(D46,D33)</f>
        <v>207851881</v>
      </c>
      <c r="E47">
        <f>SUM(E46,E33)</f>
        <v>313589957</v>
      </c>
      <c r="F47">
        <f>SUM(F46,F33)</f>
        <v>368775938</v>
      </c>
      <c r="G47" t="str">
        <v>Statement</v>
      </c>
    </row>
    <row r="48">
      <c r="B48" t="str">
        <v>O</v>
      </c>
      <c r="C48" t="str">
        <v>Revenue Expenditure-Statutory  functions-റവന്യു ചെലവുകള്‍-അനിവാര്യ ചുമതലകള്‍ക്ക് (BS-8)</v>
      </c>
      <c r="D48">
        <f>'Budget to Print (P)'!D48</f>
        <v>16143682</v>
      </c>
      <c r="E48">
        <f>'Budget to Print (P)'!E48</f>
        <v>22379000</v>
      </c>
      <c r="F48">
        <f>'Budget to Print (P)'!F48</f>
        <v>29894000</v>
      </c>
      <c r="G48" t="str">
        <v>Statement</v>
      </c>
    </row>
    <row r="49">
      <c r="B49" t="str">
        <v>P</v>
      </c>
      <c r="C49" t="str">
        <v>Revenue Expenditure-Plan-റവന്യു ഗ്രാന്റില്‍ നിന്നുള്ള പദ്ധതി ചെലവുകള്‍ (BS-9)</v>
      </c>
      <c r="D49">
        <f>'Budget to Print (P)'!D49</f>
        <v>102834870</v>
      </c>
      <c r="E49">
        <f>'Budget to Print (P)'!E49</f>
        <v>175879678</v>
      </c>
      <c r="F49">
        <f>'Budget to Print (P)'!F49</f>
        <v>186870394</v>
      </c>
      <c r="G49" t="str">
        <v>Statement</v>
      </c>
    </row>
    <row r="50">
      <c r="B50" t="str">
        <v>Q</v>
      </c>
      <c r="C50" t="str">
        <v>Revenue Expenditure-Non-Plan-റവന്യു ഗ്രാന്റില്‍ നിന്നുള്ള പദ്ധതിയേതര ചെലവുകള്‍ (BS-10)</v>
      </c>
      <c r="D50">
        <f>'Budget to Print (P)'!D50</f>
        <v>46236000</v>
      </c>
      <c r="E50">
        <f>'Budget to Print (P)'!E50</f>
        <v>60000000</v>
      </c>
      <c r="F50">
        <f>'Budget to Print (P)'!F50</f>
        <v>70000000</v>
      </c>
      <c r="G50" t="str">
        <v>Statement</v>
      </c>
    </row>
    <row r="51">
      <c r="B51" t="str">
        <v>R</v>
      </c>
      <c r="C51" t="str">
        <v>Total Revenue  Expenditure -ആകെ റവന്യു ചെലവുകള്‍ (O+P+Q)</v>
      </c>
      <c r="D51">
        <f>SUM(D48,D49,D50)</f>
        <v>165214552</v>
      </c>
      <c r="E51">
        <f>SUM(E48,E49,E50)</f>
        <v>258258678</v>
      </c>
      <c r="F51">
        <f>SUM(F48,F49,F50)</f>
        <v>286764394</v>
      </c>
      <c r="G51" t="str">
        <v>Statement</v>
      </c>
    </row>
    <row r="52">
      <c r="B52" t="str">
        <v>S</v>
      </c>
      <c r="C52" t="str">
        <v>Capital Expenditure -Loan repayments-മൂലധന ചെലവുകള്‍-വായ്പ തിരിച്ചടവ് (BS-11)</v>
      </c>
      <c r="D52">
        <f>'Budget to Print (P)'!D52</f>
        <v>2331817</v>
      </c>
      <c r="E52">
        <f>'Budget to Print (P)'!E52</f>
        <v>2400000</v>
      </c>
      <c r="F52">
        <f>'Budget to Print (P)'!F52</f>
        <v>2400000</v>
      </c>
      <c r="G52" t="str">
        <v>Statement</v>
      </c>
    </row>
    <row r="53">
      <c r="B53" t="str">
        <v>T</v>
      </c>
      <c r="C53" t="str">
        <v>Capital expenditure other than loan repayments -മറ്റ് മൂലധന ചെലവുകള്‍ (BS-12)</v>
      </c>
      <c r="D53">
        <f>'Budget to Print (P)'!D53</f>
        <v>18448502</v>
      </c>
      <c r="E53">
        <f>'Budget to Print (P)'!E53</f>
        <v>30373325</v>
      </c>
      <c r="F53">
        <f>'Budget to Print (P)'!F53</f>
        <v>73619940</v>
      </c>
      <c r="G53" t="str">
        <v>Statement</v>
      </c>
    </row>
    <row r="54">
      <c r="B54" t="str">
        <v>U</v>
      </c>
      <c r="C54" t="str">
        <v>Total Capital Expenditure -ആകെ മൂലധന ചെലവുകള്‍ ചെലവുകള്‍ (S+T)</v>
      </c>
      <c r="D54">
        <f>SUM(D52:D53)</f>
        <v>20780319</v>
      </c>
      <c r="E54">
        <f>SUM(E52:E53)</f>
        <v>32773325</v>
      </c>
      <c r="F54">
        <f>SUM(F52:F53)</f>
        <v>76019940</v>
      </c>
      <c r="G54" t="str">
        <v>Statement</v>
      </c>
    </row>
    <row r="55">
      <c r="B55" t="str">
        <v>V</v>
      </c>
      <c r="C55" t="str">
        <v>Total Expenditure  -ആകെ ചെലവുകള്‍ (R+U)</v>
      </c>
      <c r="D55">
        <f>SUM(D51,D54)</f>
        <v>185994871</v>
      </c>
      <c r="E55">
        <f>SUM(E51,E54)</f>
        <v>291032003</v>
      </c>
      <c r="F55">
        <f>SUM(F51,F54)</f>
        <v>362784334</v>
      </c>
      <c r="G55" t="str">
        <v>Statement</v>
      </c>
    </row>
    <row r="56">
      <c r="B56" t="str">
        <v>W</v>
      </c>
      <c r="C56" t="str">
        <v>Closing Balance-നീക്കി ബാക്കി (N-V)</v>
      </c>
      <c r="D56">
        <f>D47-D55</f>
        <v>21857010</v>
      </c>
      <c r="E56">
        <f>E47-E55</f>
        <v>22557954</v>
      </c>
      <c r="F56">
        <f>F47-F55</f>
        <v>5991604</v>
      </c>
      <c r="G56" t="str">
        <v>Statement</v>
      </c>
    </row>
    <row r="57">
      <c r="B57" t="str">
        <f>B29</f>
        <v>Karassery Grama Panchayath Draft  Budget for the Financial Year 2025-2026</v>
      </c>
      <c r="G57" t="str">
        <v>BS-1 Head</v>
      </c>
    </row>
    <row r="58">
      <c r="B58" t="str">
        <f>'Budget to Print (P)'!B58:F58</f>
        <v>BS-1-REVENUE INCOME-TAXES-   (നികുതി വരവുകള്‍ )</v>
      </c>
      <c r="G58" t="str">
        <v>BS-1 Head</v>
      </c>
    </row>
    <row r="59" xml:space="preserve">
      <c r="B59" t="str">
        <v>DETAILED HEAD CODE</v>
      </c>
      <c r="C59" t="str">
        <v>PARTICULARS (ഇനവിവരം)</v>
      </c>
      <c r="D59" t="str">
        <f>D43</f>
        <v>Actuals for the year 2023-2024   (യഥാര്‍ത്ഥ കണക്ക് 2023-2024)</v>
      </c>
      <c r="E59" t="str">
        <f>E43</f>
        <v>Budget  for the  year (including all revisions) 2024-2025  (പരിഷ്കരിച്ച ബജറ്റ്  2024-2025)</v>
      </c>
      <c r="F59" t="str" xml:space="preserve">
        <f>F43</f>
        <v xml:space="preserve">Budget for the Year2025-2026
 (ബജറ്റ്-2025-2026)</v>
      </c>
      <c r="G59" t="str">
        <v>BS-1 Head</v>
      </c>
    </row>
    <row r="60">
      <c r="B60">
        <f>'Budget to Print (P)'!B60</f>
        <v>1101001</v>
      </c>
      <c r="C60" t="str">
        <f>'Budget to Print (P)'!C60</f>
        <v>Property Tax-വസ്തു നികുതി</v>
      </c>
      <c r="D60">
        <f>'Budget to Print (P)'!D60</f>
        <v>5044660</v>
      </c>
      <c r="E60">
        <f>'Budget to Print (P)'!E60</f>
        <v>5500000</v>
      </c>
      <c r="F60">
        <f>'Budget to Print (P)'!F60</f>
        <v>6100000</v>
      </c>
      <c r="G60" t="str">
        <f>'Budget to Print (P)'!G60</f>
        <v>BS-11101001</v>
      </c>
    </row>
    <row r="61">
      <c r="B61">
        <f>'Budget to Print (P)'!B61</f>
        <v>1101101</v>
      </c>
      <c r="C61" t="str">
        <f>'Budget to Print (P)'!C61</f>
        <v>Service Tax-സേവന നികുതി</v>
      </c>
      <c r="D61">
        <f>'Budget to Print (P)'!D61</f>
        <v>1007</v>
      </c>
      <c r="E61">
        <f>'Budget to Print (P)'!E61</f>
        <v>0</v>
      </c>
      <c r="F61">
        <f>'Budget to Print (P)'!F61</f>
        <v>0</v>
      </c>
      <c r="G61" t="str">
        <f>'Budget to Print (P)'!G61</f>
        <v>BS-11101101</v>
      </c>
    </row>
    <row r="62">
      <c r="B62">
        <f>'Budget to Print (P)'!B62</f>
        <v>1102001</v>
      </c>
      <c r="C62" t="str">
        <f>'Budget to Print (P)'!C62</f>
        <v>Profession Tax-തൊഴില്‍ നികുതി</v>
      </c>
      <c r="D62">
        <f>'Budget to Print (P)'!D62</f>
        <v>1745190</v>
      </c>
      <c r="E62">
        <f>'Budget to Print (P)'!E62</f>
        <v>1919709</v>
      </c>
      <c r="F62">
        <f>'Budget to Print (P)'!F62</f>
        <v>2200000</v>
      </c>
      <c r="G62" t="str">
        <f>'Budget to Print (P)'!G62</f>
        <v>BS-11102001</v>
      </c>
    </row>
    <row r="63">
      <c r="B63">
        <f>'Budget to Print (P)'!B63</f>
        <v>1103001</v>
      </c>
      <c r="C63" t="str">
        <f>'Budget to Print (P)'!C63</f>
        <v>Advertisement Tax-പരസ്യ നികുതി</v>
      </c>
      <c r="D63">
        <f>'Budget to Print (P)'!D63</f>
        <v>0</v>
      </c>
      <c r="E63">
        <f>'Budget to Print (P)'!E63</f>
        <v>0</v>
      </c>
      <c r="F63">
        <f>'Budget to Print (P)'!F63</f>
        <v>0</v>
      </c>
      <c r="G63" t="str">
        <f>'Budget to Print (P)'!G63</f>
        <v>BS-11103001</v>
      </c>
    </row>
    <row r="64">
      <c r="B64">
        <f>'Budget to Print (P)'!B64</f>
        <v>1103501</v>
      </c>
      <c r="C64" t="str">
        <f>'Budget to Print (P)'!C64</f>
        <v>Show Tax-പ്രദര്‍ശന നികുതി</v>
      </c>
      <c r="D64">
        <f>'Budget to Print (P)'!D64</f>
        <v>0</v>
      </c>
      <c r="E64">
        <f>'Budget to Print (P)'!E64</f>
        <v>0</v>
      </c>
      <c r="F64">
        <f>'Budget to Print (P)'!F64</f>
        <v>0</v>
      </c>
      <c r="G64" t="str">
        <f>'Budget to Print (P)'!G64</f>
        <v>BS-11103501</v>
      </c>
    </row>
    <row r="65">
      <c r="B65">
        <f>'Budget to Print (P)'!B65</f>
        <v>1104001</v>
      </c>
      <c r="C65" t="str">
        <f>'Budget to Print (P)'!C65</f>
        <v>Entertainment Tax-വിനോദനികുതി</v>
      </c>
      <c r="D65">
        <f>'Budget to Print (P)'!D65</f>
        <v>0</v>
      </c>
      <c r="E65">
        <f>'Budget to Print (P)'!E65</f>
        <v>0</v>
      </c>
      <c r="F65">
        <f>'Budget to Print (P)'!F65</f>
        <v>0</v>
      </c>
      <c r="G65" t="str">
        <f>'Budget to Print (P)'!G65</f>
        <v>BS-11104001</v>
      </c>
    </row>
    <row r="66">
      <c r="B66">
        <f>'Budget to Print (P)'!B66</f>
        <v>1105101</v>
      </c>
      <c r="C66" t="str">
        <f>'Budget to Print (P)'!C66</f>
        <v>Toll-ടോള്‍</v>
      </c>
      <c r="D66">
        <f>'Budget to Print (P)'!D66</f>
        <v>0</v>
      </c>
      <c r="E66">
        <f>'Budget to Print (P)'!E66</f>
        <v>0</v>
      </c>
      <c r="F66">
        <f>'Budget to Print (P)'!F66</f>
        <v>0</v>
      </c>
      <c r="G66" t="str">
        <f>'Budget to Print (P)'!G66</f>
        <v>BS-11105101</v>
      </c>
    </row>
    <row r="67">
      <c r="B67">
        <f>'Budget to Print (P)'!B67</f>
        <v>1105201</v>
      </c>
      <c r="C67" t="str">
        <f>'Budget to Print (P)'!C67</f>
        <v>Land Conversion Cess-ഭൂ പരിവര്‍ത്തന സെസ്</v>
      </c>
      <c r="D67">
        <f>'Budget to Print (P)'!D67</f>
        <v>0</v>
      </c>
      <c r="E67">
        <f>'Budget to Print (P)'!E67</f>
        <v>0</v>
      </c>
      <c r="F67">
        <f>'Budget to Print (P)'!F67</f>
        <v>0</v>
      </c>
      <c r="G67" t="str">
        <f>'Budget to Print (P)'!G67</f>
        <v>BS-11105201</v>
      </c>
    </row>
    <row r="68">
      <c r="B68" t="str">
        <f>'Budget to Print (P)'!B68</f>
        <v/>
      </c>
      <c r="C68" t="str">
        <f>'Budget to Print (P)'!C68</f>
        <v/>
      </c>
      <c r="D68" t="str">
        <f>'Budget to Print (P)'!D68</f>
        <v/>
      </c>
      <c r="E68" t="str">
        <f>'Budget to Print (P)'!E68</f>
        <v/>
      </c>
      <c r="F68" t="str">
        <f>'Budget to Print (P)'!F68</f>
        <v/>
      </c>
      <c r="G68" t="str">
        <f>'Budget to Print (P)'!G68</f>
        <v>Blank Row</v>
      </c>
    </row>
    <row r="69">
      <c r="B69" t="str">
        <f>'Budget to Print (P)'!B69</f>
        <v/>
      </c>
      <c r="C69" t="str">
        <f>'Budget to Print (P)'!C69</f>
        <v/>
      </c>
      <c r="D69" t="str">
        <f>'Budget to Print (P)'!D69</f>
        <v/>
      </c>
      <c r="E69" t="str">
        <f>'Budget to Print (P)'!E69</f>
        <v/>
      </c>
      <c r="F69" t="str">
        <f>'Budget to Print (P)'!F69</f>
        <v/>
      </c>
      <c r="G69" t="str">
        <f>'Budget to Print (P)'!G69</f>
        <v>Blank Row</v>
      </c>
    </row>
    <row r="70">
      <c r="B70" t="str">
        <f>'Budget to Print (P)'!B70</f>
        <v/>
      </c>
      <c r="C70" t="str">
        <f>'Budget to Print (P)'!C70</f>
        <v/>
      </c>
      <c r="D70" t="str">
        <f>'Budget to Print (P)'!D70</f>
        <v/>
      </c>
      <c r="E70" t="str">
        <f>'Budget to Print (P)'!E70</f>
        <v/>
      </c>
      <c r="F70" t="str">
        <f>'Budget to Print (P)'!F70</f>
        <v/>
      </c>
      <c r="G70" t="str">
        <f>'Budget to Print (P)'!G70</f>
        <v>Blank Row</v>
      </c>
    </row>
    <row r="71">
      <c r="B71" t="str">
        <f>'Budget to Print (P)'!B71</f>
        <v/>
      </c>
      <c r="C71" t="str">
        <f>'Budget to Print (P)'!C71</f>
        <v/>
      </c>
      <c r="D71" t="str">
        <f>'Budget to Print (P)'!D71</f>
        <v/>
      </c>
      <c r="E71" t="str">
        <f>'Budget to Print (P)'!E71</f>
        <v/>
      </c>
      <c r="F71" t="str">
        <f>'Budget to Print (P)'!F71</f>
        <v/>
      </c>
      <c r="G71" t="str">
        <f>'Budget to Print (P)'!G71</f>
        <v>Blank Row</v>
      </c>
    </row>
    <row r="72">
      <c r="B72" t="str">
        <f>'Budget to Print (P)'!B72</f>
        <v/>
      </c>
      <c r="C72" t="str">
        <f>'Budget to Print (P)'!C72</f>
        <v/>
      </c>
      <c r="D72" t="str">
        <f>'Budget to Print (P)'!D72</f>
        <v/>
      </c>
      <c r="E72" t="str">
        <f>'Budget to Print (P)'!E72</f>
        <v/>
      </c>
      <c r="F72" t="str">
        <f>'Budget to Print (P)'!F72</f>
        <v/>
      </c>
      <c r="G72" t="str">
        <f>'Budget to Print (P)'!G72</f>
        <v>Blank Row</v>
      </c>
    </row>
    <row r="73">
      <c r="B73" t="str">
        <f>'Budget to Print (P)'!B73</f>
        <v/>
      </c>
      <c r="C73" t="str">
        <f>'Budget to Print (P)'!C73</f>
        <v/>
      </c>
      <c r="D73" t="str">
        <f>'Budget to Print (P)'!D73</f>
        <v/>
      </c>
      <c r="E73" t="str">
        <f>'Budget to Print (P)'!E73</f>
        <v/>
      </c>
      <c r="F73" t="str">
        <f>'Budget to Print (P)'!F73</f>
        <v/>
      </c>
      <c r="G73" t="str">
        <f>'Budget to Print (P)'!G73</f>
        <v>Blank Row</v>
      </c>
    </row>
    <row r="74">
      <c r="B74" t="str">
        <f>'Budget to Print (P)'!B74</f>
        <v/>
      </c>
      <c r="C74" t="str">
        <f>'Budget to Print (P)'!C74</f>
        <v/>
      </c>
      <c r="D74" t="str">
        <f>'Budget to Print (P)'!D74</f>
        <v/>
      </c>
      <c r="E74" t="str">
        <f>'Budget to Print (P)'!E74</f>
        <v/>
      </c>
      <c r="F74" t="str">
        <f>'Budget to Print (P)'!F74</f>
        <v/>
      </c>
      <c r="G74" t="str">
        <f>'Budget to Print (P)'!G74</f>
        <v>Blank Row</v>
      </c>
    </row>
    <row r="75">
      <c r="B75" t="str">
        <f>'Budget to Print (P)'!B75</f>
        <v/>
      </c>
      <c r="C75" t="str">
        <f>'Budget to Print (P)'!C75</f>
        <v/>
      </c>
      <c r="D75" t="str">
        <f>'Budget to Print (P)'!D75</f>
        <v/>
      </c>
      <c r="E75" t="str">
        <f>'Budget to Print (P)'!E75</f>
        <v/>
      </c>
      <c r="F75" t="str">
        <f>'Budget to Print (P)'!F75</f>
        <v/>
      </c>
      <c r="G75" t="str">
        <f>'Budget to Print (P)'!G75</f>
        <v>Blank Row</v>
      </c>
    </row>
    <row r="76">
      <c r="B76" t="str">
        <f>'Budget to Print (P)'!B76</f>
        <v/>
      </c>
      <c r="C76" t="str">
        <f>'Budget to Print (P)'!C76</f>
        <v/>
      </c>
      <c r="D76" t="str">
        <f>'Budget to Print (P)'!D76</f>
        <v/>
      </c>
      <c r="E76" t="str">
        <f>'Budget to Print (P)'!E76</f>
        <v/>
      </c>
      <c r="F76" t="str">
        <f>'Budget to Print (P)'!F76</f>
        <v/>
      </c>
      <c r="G76" t="str">
        <f>'Budget to Print (P)'!G76</f>
        <v>Blank Row</v>
      </c>
    </row>
    <row r="77">
      <c r="B77" t="str">
        <f>'Budget to Print (P)'!B77</f>
        <v/>
      </c>
      <c r="C77" t="str">
        <f>'Budget to Print (P)'!C77</f>
        <v/>
      </c>
      <c r="D77" t="str">
        <f>'Budget to Print (P)'!D77</f>
        <v/>
      </c>
      <c r="E77" t="str">
        <f>'Budget to Print (P)'!E77</f>
        <v/>
      </c>
      <c r="F77" t="str">
        <f>'Budget to Print (P)'!F77</f>
        <v/>
      </c>
      <c r="G77" t="str">
        <f>'Budget to Print (P)'!G77</f>
        <v>Blank Row</v>
      </c>
    </row>
    <row r="78">
      <c r="B78">
        <f>'Budget to Print (P)'!B78</f>
        <v>110</v>
      </c>
      <c r="C78" t="str">
        <f>'Budget to Print (P)'!C78</f>
        <v>Total-Tax Revenue-ആകെ നികുതി വരവ്</v>
      </c>
      <c r="D78">
        <f>'Budget to Print (P)'!D78</f>
        <v>6790857</v>
      </c>
      <c r="E78">
        <f>'Budget to Print (P)'!E78</f>
        <v>7419709</v>
      </c>
      <c r="F78">
        <f>'Budget to Print (P)'!F78</f>
        <v>8300000</v>
      </c>
      <c r="G78" t="str">
        <f>'Budget to Print (P)'!G78</f>
        <v>BS-1110</v>
      </c>
    </row>
    <row r="79">
      <c r="B79" t="str">
        <f>B57</f>
        <v>Karassery Grama Panchayath Draft  Budget for the Financial Year 2025-2026</v>
      </c>
      <c r="G79" t="str">
        <f>IF(B79="", "Blank Row", "BS-1"&amp;B79)</f>
        <v>BS-1Karassery Grama Panchayath Draft  Budget for the Financial Year 2025-2026</v>
      </c>
    </row>
    <row r="80">
      <c r="B80" t="str">
        <f>'Budget to Print (P)'!B80:F80</f>
        <v>BS-2- -REVENUE INCOME-NON-TAX-  (നികുതിയിതര വരവുകള്‍ )</v>
      </c>
      <c r="G80" t="str">
        <f>IF(B80="", "Blank Row", "BS-1"&amp;B80)</f>
        <v>BS-1BS-2- -REVENUE INCOME-NON-TAX-  (നികുതിയിതര വരവുകള്‍ )</v>
      </c>
    </row>
    <row r="81" xml:space="preserve">
      <c r="B81" t="str">
        <v>DETAILED HEAD CODE</v>
      </c>
      <c r="C81" t="str">
        <v>PARTICULARS (ഇനവിവരം)</v>
      </c>
      <c r="D81" t="str">
        <f>D59</f>
        <v>Actuals for the year 2023-2024   (യഥാര്‍ത്ഥ കണക്ക് 2023-2024)</v>
      </c>
      <c r="E81" t="str">
        <f>E59</f>
        <v>Budget  for the  year (including all revisions) 2024-2025  (പരിഷ്കരിച്ച ബജറ്റ്  2024-2025)</v>
      </c>
      <c r="F81" t="str" xml:space="preserve">
        <f>F59</f>
        <v xml:space="preserve">Budget for the Year2025-2026
 (ബജറ്റ്-2025-2026)</v>
      </c>
      <c r="G81" t="str">
        <f>IF(B81="", "Blank Row", "BS-1"&amp;B81)</f>
        <v>BS-1DETAILED HEAD CODE</v>
      </c>
    </row>
    <row r="82">
      <c r="B82" t="str">
        <f>'Budget to Print (P)'!B82:F82</f>
        <v>130 - Rental Income from Panchayat Properties</v>
      </c>
      <c r="G82" t="str">
        <f>'Budget to Print (P)'!G82</f>
        <v>BS-1130 - Rental Income from Panchayat Properties</v>
      </c>
    </row>
    <row r="83">
      <c r="B83">
        <f>'Budget to Print (P)'!B83</f>
        <v>1301001</v>
      </c>
      <c r="C83" t="str">
        <f>'Budget to Print (P)'!C83</f>
        <v>Rent from Land and Buildings-സ്ഥലങ്ങളുടെയും കെട്ടിടങ്ങളുടെയും വാടക</v>
      </c>
      <c r="D83">
        <f>'Budget to Print (P)'!D83</f>
        <v>165000</v>
      </c>
      <c r="E83">
        <f>'Budget to Print (P)'!E83</f>
        <v>120000</v>
      </c>
      <c r="F83">
        <f>'Budget to Print (P)'!F83</f>
        <v>125000</v>
      </c>
      <c r="G83" t="str">
        <f>'Budget to Print (P)'!G83</f>
        <v>BS-11301001</v>
      </c>
    </row>
    <row r="84">
      <c r="B84">
        <f>'Budget to Print (P)'!B84</f>
        <v>1302001</v>
      </c>
      <c r="C84" t="str">
        <f>'Budget to Print (P)'!C84</f>
        <v>Rent from Staff Quarters-സ്റ്റാഫ് ക്വാര്‍ട്ടെഴ്സ് വാടക</v>
      </c>
      <c r="D84">
        <f>'Budget to Print (P)'!D84</f>
        <v>0</v>
      </c>
      <c r="E84">
        <f>'Budget to Print (P)'!E84</f>
        <v>0</v>
      </c>
      <c r="F84">
        <f>'Budget to Print (P)'!F84</f>
        <v>0</v>
      </c>
      <c r="G84" t="str">
        <f>'Budget to Print (P)'!G84</f>
        <v>BS-11302001</v>
      </c>
    </row>
    <row r="85">
      <c r="B85">
        <f>'Budget to Print (P)'!B85</f>
        <v>1303001</v>
      </c>
      <c r="C85" t="str">
        <f>'Budget to Print (P)'!C85</f>
        <v>Rent from Auditoriums and Halls- ആഡിറ്റോറിയം/ഹാള്‍ വാടക</v>
      </c>
      <c r="D85">
        <f>'Budget to Print (P)'!D85</f>
        <v>0</v>
      </c>
      <c r="E85">
        <f>'Budget to Print (P)'!E85</f>
        <v>500</v>
      </c>
      <c r="F85">
        <f>'Budget to Print (P)'!F85</f>
        <v>1000</v>
      </c>
      <c r="G85" t="str">
        <f>'Budget to Print (P)'!G85</f>
        <v>BS-11303001</v>
      </c>
    </row>
    <row r="86">
      <c r="B86">
        <f>'Budget to Print (P)'!B86</f>
        <v>1304001</v>
      </c>
      <c r="C86" t="str">
        <f>'Budget to Print (P)'!C86</f>
        <v>Daily Rentals from Grama Panchayat Properties-പഞ്ചായത്ത്‌ സ്വത്തുകളുടെ ദിവസ വാടക</v>
      </c>
      <c r="D86">
        <f>'Budget to Print (P)'!D86</f>
        <v>0</v>
      </c>
      <c r="E86">
        <f>'Budget to Print (P)'!E86</f>
        <v>0</v>
      </c>
      <c r="F86">
        <f>'Budget to Print (P)'!F86</f>
        <v>0</v>
      </c>
      <c r="G86" t="str">
        <f>'Budget to Print (P)'!G86</f>
        <v>BS-11304001</v>
      </c>
    </row>
    <row r="87">
      <c r="B87">
        <f>'Budget to Print (P)'!B87</f>
        <v>1308001</v>
      </c>
      <c r="C87" t="str">
        <f>'Budget to Print (P)'!C87</f>
        <v xml:space="preserve">Other Rents- മറ്റ് വാടകകള്‍ </v>
      </c>
      <c r="D87">
        <f>'Budget to Print (P)'!D87</f>
        <v>0</v>
      </c>
      <c r="E87">
        <f>'Budget to Print (P)'!E87</f>
        <v>4500</v>
      </c>
      <c r="F87">
        <f>'Budget to Print (P)'!F87</f>
        <v>5000</v>
      </c>
      <c r="G87" t="str">
        <f>'Budget to Print (P)'!G87</f>
        <v>BS-11308001</v>
      </c>
    </row>
    <row r="88">
      <c r="B88" t="str">
        <f>'Budget to Print (P)'!B88</f>
        <v/>
      </c>
      <c r="C88" t="str">
        <f>'Budget to Print (P)'!C88</f>
        <v/>
      </c>
      <c r="D88" t="str">
        <f>'Budget to Print (P)'!D88</f>
        <v/>
      </c>
      <c r="E88" t="str">
        <f>'Budget to Print (P)'!E88</f>
        <v/>
      </c>
      <c r="F88" t="str">
        <f>'Budget to Print (P)'!F88</f>
        <v/>
      </c>
      <c r="G88" t="str">
        <f>'Budget to Print (P)'!G88</f>
        <v>Blank Row</v>
      </c>
    </row>
    <row r="89">
      <c r="B89" t="str">
        <f>'Budget to Print (P)'!B89</f>
        <v/>
      </c>
      <c r="C89" t="str">
        <f>'Budget to Print (P)'!C89</f>
        <v/>
      </c>
      <c r="D89" t="str">
        <f>'Budget to Print (P)'!D89</f>
        <v/>
      </c>
      <c r="E89" t="str">
        <f>'Budget to Print (P)'!E89</f>
        <v/>
      </c>
      <c r="F89" t="str">
        <f>'Budget to Print (P)'!F89</f>
        <v/>
      </c>
      <c r="G89" t="str">
        <f>'Budget to Print (P)'!G89</f>
        <v>Blank Row</v>
      </c>
    </row>
    <row r="90">
      <c r="B90" t="str">
        <f>'Budget to Print (P)'!B90</f>
        <v/>
      </c>
      <c r="C90" t="str">
        <f>'Budget to Print (P)'!C90</f>
        <v/>
      </c>
      <c r="D90" t="str">
        <f>'Budget to Print (P)'!D90</f>
        <v/>
      </c>
      <c r="E90" t="str">
        <f>'Budget to Print (P)'!E90</f>
        <v/>
      </c>
      <c r="F90" t="str">
        <f>'Budget to Print (P)'!F90</f>
        <v/>
      </c>
      <c r="G90" t="str">
        <f>'Budget to Print (P)'!G90</f>
        <v>Blank Row</v>
      </c>
    </row>
    <row r="91">
      <c r="B91" t="str">
        <f>'Budget to Print (P)'!B91</f>
        <v/>
      </c>
      <c r="C91" t="str">
        <f>'Budget to Print (P)'!C91</f>
        <v/>
      </c>
      <c r="D91" t="str">
        <f>'Budget to Print (P)'!D91</f>
        <v/>
      </c>
      <c r="E91" t="str">
        <f>'Budget to Print (P)'!E91</f>
        <v/>
      </c>
      <c r="F91" t="str">
        <f>'Budget to Print (P)'!F91</f>
        <v/>
      </c>
      <c r="G91" t="str">
        <f>'Budget to Print (P)'!G91</f>
        <v>Blank Row</v>
      </c>
    </row>
    <row r="92">
      <c r="B92" t="str">
        <f>'Budget to Print (P)'!B92</f>
        <v/>
      </c>
      <c r="C92" t="str">
        <f>'Budget to Print (P)'!C92</f>
        <v/>
      </c>
      <c r="D92" t="str">
        <f>'Budget to Print (P)'!D92</f>
        <v/>
      </c>
      <c r="E92" t="str">
        <f>'Budget to Print (P)'!E92</f>
        <v/>
      </c>
      <c r="F92" t="str">
        <f>'Budget to Print (P)'!F92</f>
        <v/>
      </c>
      <c r="G92" t="str">
        <f>'Budget to Print (P)'!G92</f>
        <v>Blank Row</v>
      </c>
    </row>
    <row r="93">
      <c r="B93" t="str">
        <f>'Budget to Print (P)'!B93</f>
        <v/>
      </c>
      <c r="C93" t="str">
        <f>'Budget to Print (P)'!C93</f>
        <v/>
      </c>
      <c r="D93" t="str">
        <f>'Budget to Print (P)'!D93</f>
        <v/>
      </c>
      <c r="E93" t="str">
        <f>'Budget to Print (P)'!E93</f>
        <v/>
      </c>
      <c r="F93" t="str">
        <f>'Budget to Print (P)'!F93</f>
        <v/>
      </c>
      <c r="G93" t="str">
        <f>'Budget to Print (P)'!G93</f>
        <v>Blank Row</v>
      </c>
    </row>
    <row r="94">
      <c r="B94" t="str">
        <f>'Budget to Print (P)'!B94</f>
        <v/>
      </c>
      <c r="C94" t="str">
        <f>'Budget to Print (P)'!C94</f>
        <v/>
      </c>
      <c r="D94" t="str">
        <f>'Budget to Print (P)'!D94</f>
        <v/>
      </c>
      <c r="E94" t="str">
        <f>'Budget to Print (P)'!E94</f>
        <v/>
      </c>
      <c r="F94" t="str">
        <f>'Budget to Print (P)'!F94</f>
        <v/>
      </c>
      <c r="G94" t="str">
        <f>'Budget to Print (P)'!G94</f>
        <v>Blank Row</v>
      </c>
    </row>
    <row r="95">
      <c r="B95" t="str">
        <f>'Budget to Print (P)'!B95</f>
        <v/>
      </c>
      <c r="C95" t="str">
        <f>'Budget to Print (P)'!C95</f>
        <v/>
      </c>
      <c r="D95" t="str">
        <f>'Budget to Print (P)'!D95</f>
        <v/>
      </c>
      <c r="E95" t="str">
        <f>'Budget to Print (P)'!E95</f>
        <v/>
      </c>
      <c r="F95" t="str">
        <f>'Budget to Print (P)'!F95</f>
        <v/>
      </c>
      <c r="G95" t="str">
        <f>'Budget to Print (P)'!G95</f>
        <v>Blank Row</v>
      </c>
    </row>
    <row r="96">
      <c r="B96" t="str">
        <f>'Budget to Print (P)'!B96</f>
        <v/>
      </c>
      <c r="C96" t="str">
        <f>'Budget to Print (P)'!C96</f>
        <v/>
      </c>
      <c r="D96" t="str">
        <f>'Budget to Print (P)'!D96</f>
        <v/>
      </c>
      <c r="E96" t="str">
        <f>'Budget to Print (P)'!E96</f>
        <v/>
      </c>
      <c r="F96" t="str">
        <f>'Budget to Print (P)'!F96</f>
        <v/>
      </c>
      <c r="G96" t="str">
        <f>'Budget to Print (P)'!G96</f>
        <v>Blank Row</v>
      </c>
    </row>
    <row r="97">
      <c r="B97" t="str">
        <f>'Budget to Print (P)'!B97</f>
        <v/>
      </c>
      <c r="C97" t="str">
        <f>'Budget to Print (P)'!C97</f>
        <v/>
      </c>
      <c r="D97" t="str">
        <f>'Budget to Print (P)'!D97</f>
        <v/>
      </c>
      <c r="E97" t="str">
        <f>'Budget to Print (P)'!E97</f>
        <v/>
      </c>
      <c r="F97" t="str">
        <f>'Budget to Print (P)'!F97</f>
        <v/>
      </c>
      <c r="G97" t="str">
        <f>'Budget to Print (P)'!G97</f>
        <v>Blank Row</v>
      </c>
    </row>
    <row r="98">
      <c r="B98" t="str">
        <f>'Budget to Print (P)'!B98</f>
        <v/>
      </c>
      <c r="C98" t="str">
        <f>'Budget to Print (P)'!C98</f>
        <v/>
      </c>
      <c r="D98" t="str">
        <f>'Budget to Print (P)'!D98</f>
        <v/>
      </c>
      <c r="E98" t="str">
        <f>'Budget to Print (P)'!E98</f>
        <v/>
      </c>
      <c r="F98" t="str">
        <f>'Budget to Print (P)'!F98</f>
        <v/>
      </c>
      <c r="G98" t="str">
        <f>'Budget to Print (P)'!G98</f>
        <v>Blank Row</v>
      </c>
    </row>
    <row r="99">
      <c r="B99" t="str">
        <f>'Budget to Print (P)'!B99</f>
        <v/>
      </c>
      <c r="C99" t="str">
        <f>'Budget to Print (P)'!C99</f>
        <v/>
      </c>
      <c r="D99" t="str">
        <f>'Budget to Print (P)'!D99</f>
        <v/>
      </c>
      <c r="E99" t="str">
        <f>'Budget to Print (P)'!E99</f>
        <v/>
      </c>
      <c r="F99" t="str">
        <f>'Budget to Print (P)'!F99</f>
        <v/>
      </c>
      <c r="G99" t="str">
        <f>'Budget to Print (P)'!G99</f>
        <v>Blank Row</v>
      </c>
    </row>
    <row r="100">
      <c r="B100" t="str">
        <f>'Budget to Print (P)'!B100</f>
        <v/>
      </c>
      <c r="C100" t="str">
        <f>'Budget to Print (P)'!C100</f>
        <v/>
      </c>
      <c r="D100" t="str">
        <f>'Budget to Print (P)'!D100</f>
        <v/>
      </c>
      <c r="E100" t="str">
        <f>'Budget to Print (P)'!E100</f>
        <v/>
      </c>
      <c r="F100" t="str">
        <f>'Budget to Print (P)'!F100</f>
        <v/>
      </c>
      <c r="G100" t="str">
        <f>'Budget to Print (P)'!G100</f>
        <v>Blank Row</v>
      </c>
    </row>
    <row r="101">
      <c r="B101" t="str">
        <f>'Budget to Print (P)'!B101</f>
        <v/>
      </c>
      <c r="C101" t="str">
        <f>'Budget to Print (P)'!C101</f>
        <v/>
      </c>
      <c r="D101" t="str">
        <f>'Budget to Print (P)'!D101</f>
        <v/>
      </c>
      <c r="E101" t="str">
        <f>'Budget to Print (P)'!E101</f>
        <v/>
      </c>
      <c r="F101" t="str">
        <f>'Budget to Print (P)'!F101</f>
        <v/>
      </c>
      <c r="G101" t="str">
        <f>'Budget to Print (P)'!G101</f>
        <v>Blank Row</v>
      </c>
    </row>
    <row r="102">
      <c r="B102" t="str">
        <f>'Budget to Print (P)'!B102</f>
        <v/>
      </c>
      <c r="C102" t="str">
        <f>'Budget to Print (P)'!C102</f>
        <v/>
      </c>
      <c r="D102" t="str">
        <f>'Budget to Print (P)'!D102</f>
        <v/>
      </c>
      <c r="E102" t="str">
        <f>'Budget to Print (P)'!E102</f>
        <v/>
      </c>
      <c r="F102" t="str">
        <f>'Budget to Print (P)'!F102</f>
        <v/>
      </c>
      <c r="G102" t="str">
        <f>'Budget to Print (P)'!G102</f>
        <v>Blank Row</v>
      </c>
    </row>
    <row r="103">
      <c r="B103" t="str">
        <f>'Budget to Print (P)'!B103</f>
        <v/>
      </c>
      <c r="C103" t="str">
        <f>'Budget to Print (P)'!C103</f>
        <v/>
      </c>
      <c r="D103" t="str">
        <f>'Budget to Print (P)'!D103</f>
        <v/>
      </c>
      <c r="E103" t="str">
        <f>'Budget to Print (P)'!E103</f>
        <v/>
      </c>
      <c r="F103" t="str">
        <f>'Budget to Print (P)'!F103</f>
        <v/>
      </c>
      <c r="G103" t="str">
        <f>'Budget to Print (P)'!G103</f>
        <v>Blank Row</v>
      </c>
    </row>
    <row r="104">
      <c r="B104">
        <f>'Budget to Print (P)'!B104</f>
        <v>130</v>
      </c>
      <c r="C104" t="str">
        <f>'Budget to Print (P)'!C104</f>
        <v>Total Rental Income from Panchayat Properties</v>
      </c>
      <c r="D104">
        <f>'Budget to Print (P)'!D104</f>
        <v>165000</v>
      </c>
      <c r="E104">
        <f>'Budget to Print (P)'!E104</f>
        <v>125000</v>
      </c>
      <c r="F104">
        <f>'Budget to Print (P)'!F104</f>
        <v>131000</v>
      </c>
      <c r="G104" t="str">
        <f>'Budget to Print (P)'!G104</f>
        <v>BS-1130</v>
      </c>
    </row>
    <row r="105" xml:space="preserve">
      <c r="B105" t="str">
        <v>BS-2 PARTICULARS</v>
      </c>
      <c r="D105" t="str">
        <f>D81</f>
        <v>Actuals for the year 2023-2024   (യഥാര്‍ത്ഥ കണക്ക് 2023-2024)</v>
      </c>
      <c r="E105" t="str">
        <f>E81</f>
        <v>Budget  for the  year (including all revisions) 2024-2025  (പരിഷ്കരിച്ച ബജറ്റ്  2024-2025)</v>
      </c>
      <c r="F105" t="str" xml:space="preserve">
        <f>F81</f>
        <v xml:space="preserve">Budget for the Year2025-2026
 (ബജറ്റ്-2025-2026)</v>
      </c>
      <c r="G105" t="str">
        <v>Statement</v>
      </c>
    </row>
    <row r="106">
      <c r="B106" t="str">
        <f>'Budget to Print (P)'!B106:F106</f>
        <v>140 - Fees &amp; User Charges</v>
      </c>
      <c r="G106" t="str">
        <f>'Budget to Print (P)'!G106</f>
        <v>BS-1140 - Fees &amp; User Charges</v>
      </c>
    </row>
    <row r="107">
      <c r="B107">
        <f>'Budget to Print (P)'!B107</f>
        <v>1401001</v>
      </c>
      <c r="C107" t="str">
        <f>'Budget to Print (P)'!C107</f>
        <v>Empanelment &amp; Registration Charges/ Fees-രജിസ്ട്രേഷന്‍ ചാര്‍ജ്/ഫീസ്‌</v>
      </c>
      <c r="D107">
        <f>'Budget to Print (P)'!D107</f>
        <v>1950</v>
      </c>
      <c r="E107">
        <f>'Budget to Print (P)'!E107</f>
        <v>2500</v>
      </c>
      <c r="F107">
        <f>'Budget to Print (P)'!F107</f>
        <v>3000</v>
      </c>
      <c r="G107" t="str">
        <f>'Budget to Print (P)'!G107</f>
        <v>BS-11401001</v>
      </c>
    </row>
    <row r="108">
      <c r="B108">
        <f>'Budget to Print (P)'!B108</f>
        <v>1401101</v>
      </c>
      <c r="C108" t="str">
        <f>'Budget to Print (P)'!C108</f>
        <v>Licence Fees-ലൈസന്‍സ് ഫീസ്‌</v>
      </c>
      <c r="D108">
        <f>'Budget to Print (P)'!D108</f>
        <v>545755</v>
      </c>
      <c r="E108">
        <f>'Budget to Print (P)'!E108</f>
        <v>600000</v>
      </c>
      <c r="F108">
        <f>'Budget to Print (P)'!F108</f>
        <v>650000</v>
      </c>
      <c r="G108" t="str">
        <f>'Budget to Print (P)'!G108</f>
        <v>BS-11401101</v>
      </c>
    </row>
    <row r="109">
      <c r="B109">
        <f>'Budget to Print (P)'!B109</f>
        <v>1401201</v>
      </c>
      <c r="C109" t="str">
        <f>'Budget to Print (P)'!C109</f>
        <v>Fee for Grant of Permit-പെര്‍മിറ്റ്‌ ഫീസ്‌</v>
      </c>
      <c r="D109">
        <f>'Budget to Print (P)'!D109</f>
        <v>3765452</v>
      </c>
      <c r="E109">
        <f>'Budget to Print (P)'!E109</f>
        <v>3000000</v>
      </c>
      <c r="F109">
        <f>'Budget to Print (P)'!F109</f>
        <v>3200000</v>
      </c>
      <c r="G109" t="str">
        <f>'Budget to Print (P)'!G109</f>
        <v>BS-11401201</v>
      </c>
    </row>
    <row r="110">
      <c r="B110">
        <f>'Budget to Print (P)'!B110</f>
        <v>1401301</v>
      </c>
      <c r="C110" t="str">
        <f>'Budget to Print (P)'!C110</f>
        <v>Fees for Certificate or Extract-സര്‍ടിഫിക്കറ്റ്/എക്സ്ട്രാക്റ്റ്‌ ഫീ</v>
      </c>
      <c r="D110">
        <f>'Budget to Print (P)'!D110</f>
        <v>25692</v>
      </c>
      <c r="E110">
        <f>'Budget to Print (P)'!E110</f>
        <v>30000</v>
      </c>
      <c r="F110">
        <f>'Budget to Print (P)'!F110</f>
        <v>35000</v>
      </c>
      <c r="G110" t="str">
        <f>'Budget to Print (P)'!G110</f>
        <v>BS-11401301</v>
      </c>
    </row>
    <row r="111">
      <c r="B111">
        <f>'Budget to Print (P)'!B111</f>
        <v>1402001</v>
      </c>
      <c r="C111" t="str">
        <f>'Budget to Print (P)'!C111</f>
        <v>Penalties and Fines-ഫൈന്‍</v>
      </c>
      <c r="D111">
        <f>'Budget to Print (P)'!D111</f>
        <v>294391</v>
      </c>
      <c r="E111">
        <f>'Budget to Print (P)'!E111</f>
        <v>350000</v>
      </c>
      <c r="F111">
        <f>'Budget to Print (P)'!F111</f>
        <v>400000</v>
      </c>
      <c r="G111" t="str">
        <f>'Budget to Print (P)'!G111</f>
        <v>BS-11402001</v>
      </c>
    </row>
    <row r="112">
      <c r="B112">
        <f>'Budget to Print (P)'!B112</f>
        <v>1404001</v>
      </c>
      <c r="C112" t="str">
        <f>'Budget to Print (P)'!C112</f>
        <v xml:space="preserve">Miscellaneous Fees-മറ്റ് ഫീസുകള്‍ </v>
      </c>
      <c r="D112">
        <f>'Budget to Print (P)'!D112</f>
        <v>350495</v>
      </c>
      <c r="E112">
        <f>'Budget to Print (P)'!E112</f>
        <v>400000</v>
      </c>
      <c r="F112">
        <f>'Budget to Print (P)'!F112</f>
        <v>450000</v>
      </c>
      <c r="G112" t="str">
        <f>'Budget to Print (P)'!G112</f>
        <v>BS-11404001</v>
      </c>
    </row>
    <row r="113">
      <c r="B113">
        <f>'Budget to Print (P)'!B113</f>
        <v>1405001</v>
      </c>
      <c r="C113" t="str">
        <f>'Budget to Print (P)'!C113</f>
        <v xml:space="preserve">User Charges Collected-യൂസര്‍ ചാര്‍ജ് </v>
      </c>
      <c r="D113">
        <f>'Budget to Print (P)'!D113</f>
        <v>197500</v>
      </c>
      <c r="E113">
        <f>'Budget to Print (P)'!E113</f>
        <v>225000</v>
      </c>
      <c r="F113">
        <f>'Budget to Print (P)'!F113</f>
        <v>250000</v>
      </c>
      <c r="G113" t="str">
        <f>'Budget to Print (P)'!G113</f>
        <v>BS-11405001</v>
      </c>
    </row>
    <row r="114">
      <c r="B114">
        <f>'Budget to Print (P)'!B114</f>
        <v>1407001</v>
      </c>
      <c r="C114" t="str">
        <f>'Budget to Print (P)'!C114</f>
        <v>Service/ Administrative Charges-സര്‍വീസ്/അട്മിനിസ്ട്രെടിവ് ചാര്‍ജുകള്‍</v>
      </c>
      <c r="D114">
        <f>'Budget to Print (P)'!D114</f>
        <v>0</v>
      </c>
      <c r="E114">
        <f>'Budget to Print (P)'!E114</f>
        <v>0</v>
      </c>
      <c r="F114">
        <f>'Budget to Print (P)'!F114</f>
        <v>0</v>
      </c>
      <c r="G114" t="str">
        <f>'Budget to Print (P)'!G114</f>
        <v>BS-11407001</v>
      </c>
    </row>
    <row r="115">
      <c r="B115" t="str">
        <f>'Budget to Print (P)'!B115</f>
        <v/>
      </c>
      <c r="C115" t="str">
        <f>'Budget to Print (P)'!C115</f>
        <v/>
      </c>
      <c r="D115" t="str">
        <f>'Budget to Print (P)'!D115</f>
        <v/>
      </c>
      <c r="E115" t="str">
        <f>'Budget to Print (P)'!E115</f>
        <v/>
      </c>
      <c r="F115" t="str">
        <f>'Budget to Print (P)'!F115</f>
        <v/>
      </c>
      <c r="G115" t="str">
        <f>'Budget to Print (P)'!G115</f>
        <v>Blank Row</v>
      </c>
    </row>
    <row r="116">
      <c r="B116" t="str">
        <f>'Budget to Print (P)'!B116</f>
        <v/>
      </c>
      <c r="C116" t="str">
        <f>'Budget to Print (P)'!C116</f>
        <v/>
      </c>
      <c r="D116" t="str">
        <f>'Budget to Print (P)'!D116</f>
        <v/>
      </c>
      <c r="E116" t="str">
        <f>'Budget to Print (P)'!E116</f>
        <v/>
      </c>
      <c r="F116" t="str">
        <f>'Budget to Print (P)'!F116</f>
        <v/>
      </c>
      <c r="G116" t="str">
        <f>'Budget to Print (P)'!G116</f>
        <v>Blank Row</v>
      </c>
    </row>
    <row r="117">
      <c r="B117" t="str">
        <f>'Budget to Print (P)'!B117</f>
        <v/>
      </c>
      <c r="C117" t="str">
        <f>'Budget to Print (P)'!C117</f>
        <v/>
      </c>
      <c r="D117" t="str">
        <f>'Budget to Print (P)'!D117</f>
        <v/>
      </c>
      <c r="E117" t="str">
        <f>'Budget to Print (P)'!E117</f>
        <v/>
      </c>
      <c r="F117" t="str">
        <f>'Budget to Print (P)'!F117</f>
        <v/>
      </c>
      <c r="G117" t="str">
        <f>'Budget to Print (P)'!G117</f>
        <v>Blank Row</v>
      </c>
    </row>
    <row r="118">
      <c r="B118" t="str">
        <f>'Budget to Print (P)'!B118</f>
        <v/>
      </c>
      <c r="C118" t="str">
        <f>'Budget to Print (P)'!C118</f>
        <v/>
      </c>
      <c r="D118" t="str">
        <f>'Budget to Print (P)'!D118</f>
        <v/>
      </c>
      <c r="E118" t="str">
        <f>'Budget to Print (P)'!E118</f>
        <v/>
      </c>
      <c r="F118" t="str">
        <f>'Budget to Print (P)'!F118</f>
        <v/>
      </c>
      <c r="G118" t="str">
        <f>'Budget to Print (P)'!G118</f>
        <v>Blank Row</v>
      </c>
    </row>
    <row r="119">
      <c r="B119" t="str">
        <f>'Budget to Print (P)'!B119</f>
        <v/>
      </c>
      <c r="C119" t="str">
        <f>'Budget to Print (P)'!C119</f>
        <v/>
      </c>
      <c r="D119" t="str">
        <f>'Budget to Print (P)'!D119</f>
        <v/>
      </c>
      <c r="E119" t="str">
        <f>'Budget to Print (P)'!E119</f>
        <v/>
      </c>
      <c r="F119" t="str">
        <f>'Budget to Print (P)'!F119</f>
        <v/>
      </c>
      <c r="G119" t="str">
        <f>'Budget to Print (P)'!G119</f>
        <v>Blank Row</v>
      </c>
    </row>
    <row r="120">
      <c r="B120" t="str">
        <f>'Budget to Print (P)'!B120</f>
        <v/>
      </c>
      <c r="C120" t="str">
        <f>'Budget to Print (P)'!C120</f>
        <v/>
      </c>
      <c r="D120" t="str">
        <f>'Budget to Print (P)'!D120</f>
        <v/>
      </c>
      <c r="E120" t="str">
        <f>'Budget to Print (P)'!E120</f>
        <v/>
      </c>
      <c r="F120" t="str">
        <f>'Budget to Print (P)'!F120</f>
        <v/>
      </c>
      <c r="G120" t="str">
        <f>'Budget to Print (P)'!G120</f>
        <v>Blank Row</v>
      </c>
    </row>
    <row r="121">
      <c r="B121" t="str">
        <f>'Budget to Print (P)'!B121</f>
        <v/>
      </c>
      <c r="C121" t="str">
        <f>'Budget to Print (P)'!C121</f>
        <v/>
      </c>
      <c r="D121" t="str">
        <f>'Budget to Print (P)'!D121</f>
        <v/>
      </c>
      <c r="E121" t="str">
        <f>'Budget to Print (P)'!E121</f>
        <v/>
      </c>
      <c r="F121" t="str">
        <f>'Budget to Print (P)'!F121</f>
        <v/>
      </c>
      <c r="G121" t="str">
        <f>'Budget to Print (P)'!G121</f>
        <v>Blank Row</v>
      </c>
    </row>
    <row r="122">
      <c r="B122" t="str">
        <f>'Budget to Print (P)'!B122</f>
        <v/>
      </c>
      <c r="C122" t="str">
        <f>'Budget to Print (P)'!C122</f>
        <v/>
      </c>
      <c r="D122" t="str">
        <f>'Budget to Print (P)'!D122</f>
        <v/>
      </c>
      <c r="E122" t="str">
        <f>'Budget to Print (P)'!E122</f>
        <v/>
      </c>
      <c r="F122" t="str">
        <f>'Budget to Print (P)'!F122</f>
        <v/>
      </c>
      <c r="G122" t="str">
        <f>'Budget to Print (P)'!G122</f>
        <v>Blank Row</v>
      </c>
    </row>
    <row r="123">
      <c r="B123" t="str">
        <f>'Budget to Print (P)'!B123</f>
        <v/>
      </c>
      <c r="C123" t="str">
        <f>'Budget to Print (P)'!C123</f>
        <v/>
      </c>
      <c r="D123" t="str">
        <f>'Budget to Print (P)'!D123</f>
        <v/>
      </c>
      <c r="E123" t="str">
        <f>'Budget to Print (P)'!E123</f>
        <v/>
      </c>
      <c r="F123" t="str">
        <f>'Budget to Print (P)'!F123</f>
        <v/>
      </c>
      <c r="G123" t="str">
        <f>'Budget to Print (P)'!G123</f>
        <v>Blank Row</v>
      </c>
    </row>
    <row r="124">
      <c r="B124" t="str">
        <f>'Budget to Print (P)'!B124</f>
        <v/>
      </c>
      <c r="C124" t="str">
        <f>'Budget to Print (P)'!C124</f>
        <v/>
      </c>
      <c r="D124" t="str">
        <f>'Budget to Print (P)'!D124</f>
        <v/>
      </c>
      <c r="E124" t="str">
        <f>'Budget to Print (P)'!E124</f>
        <v/>
      </c>
      <c r="F124" t="str">
        <f>'Budget to Print (P)'!F124</f>
        <v/>
      </c>
      <c r="G124" t="str">
        <f>'Budget to Print (P)'!G124</f>
        <v>Blank Row</v>
      </c>
    </row>
    <row r="125">
      <c r="B125" t="str">
        <f>'Budget to Print (P)'!B125</f>
        <v/>
      </c>
      <c r="C125" t="str">
        <f>'Budget to Print (P)'!C125</f>
        <v/>
      </c>
      <c r="D125" t="str">
        <f>'Budget to Print (P)'!D125</f>
        <v/>
      </c>
      <c r="E125" t="str">
        <f>'Budget to Print (P)'!E125</f>
        <v/>
      </c>
      <c r="F125" t="str">
        <f>'Budget to Print (P)'!F125</f>
        <v/>
      </c>
      <c r="G125" t="str">
        <f>'Budget to Print (P)'!G125</f>
        <v>Blank Row</v>
      </c>
    </row>
    <row r="126">
      <c r="B126" t="str">
        <f>'Budget to Print (P)'!B126</f>
        <v/>
      </c>
      <c r="C126" t="str">
        <f>'Budget to Print (P)'!C126</f>
        <v/>
      </c>
      <c r="D126" t="str">
        <f>'Budget to Print (P)'!D126</f>
        <v/>
      </c>
      <c r="E126" t="str">
        <f>'Budget to Print (P)'!E126</f>
        <v/>
      </c>
      <c r="F126" t="str">
        <f>'Budget to Print (P)'!F126</f>
        <v/>
      </c>
      <c r="G126" t="str">
        <f>'Budget to Print (P)'!G126</f>
        <v>Blank Row</v>
      </c>
    </row>
    <row r="127">
      <c r="B127" t="str">
        <f>'Budget to Print (P)'!B127</f>
        <v/>
      </c>
      <c r="C127" t="str">
        <f>'Budget to Print (P)'!C127</f>
        <v/>
      </c>
      <c r="D127" t="str">
        <f>'Budget to Print (P)'!D127</f>
        <v/>
      </c>
      <c r="E127" t="str">
        <f>'Budget to Print (P)'!E127</f>
        <v/>
      </c>
      <c r="F127" t="str">
        <f>'Budget to Print (P)'!F127</f>
        <v/>
      </c>
      <c r="G127" t="str">
        <f>'Budget to Print (P)'!G127</f>
        <v>Blank Row</v>
      </c>
    </row>
    <row r="128">
      <c r="B128" t="str">
        <f>'Budget to Print (P)'!B128</f>
        <v/>
      </c>
      <c r="C128" t="str">
        <f>'Budget to Print (P)'!C128</f>
        <v/>
      </c>
      <c r="D128" t="str">
        <f>'Budget to Print (P)'!D128</f>
        <v/>
      </c>
      <c r="E128" t="str">
        <f>'Budget to Print (P)'!E128</f>
        <v/>
      </c>
      <c r="F128" t="str">
        <f>'Budget to Print (P)'!F128</f>
        <v/>
      </c>
      <c r="G128" t="str">
        <f>'Budget to Print (P)'!G128</f>
        <v>Blank Row</v>
      </c>
    </row>
    <row r="129">
      <c r="B129" t="str">
        <f>'Budget to Print (P)'!B129</f>
        <v/>
      </c>
      <c r="C129" t="str">
        <f>'Budget to Print (P)'!C129</f>
        <v/>
      </c>
      <c r="D129" t="str">
        <f>'Budget to Print (P)'!D129</f>
        <v/>
      </c>
      <c r="E129" t="str">
        <f>'Budget to Print (P)'!E129</f>
        <v/>
      </c>
      <c r="F129" t="str">
        <f>'Budget to Print (P)'!F129</f>
        <v/>
      </c>
      <c r="G129" t="str">
        <f>'Budget to Print (P)'!G129</f>
        <v>Blank Row</v>
      </c>
    </row>
    <row r="130">
      <c r="B130" t="str">
        <f>'Budget to Print (P)'!B130</f>
        <v/>
      </c>
      <c r="C130" t="str">
        <f>'Budget to Print (P)'!C130</f>
        <v/>
      </c>
      <c r="D130" t="str">
        <f>'Budget to Print (P)'!D130</f>
        <v/>
      </c>
      <c r="E130" t="str">
        <f>'Budget to Print (P)'!E130</f>
        <v/>
      </c>
      <c r="F130" t="str">
        <f>'Budget to Print (P)'!F130</f>
        <v/>
      </c>
      <c r="G130" t="str">
        <f>'Budget to Print (P)'!G130</f>
        <v>Blank Row</v>
      </c>
    </row>
    <row r="131">
      <c r="B131" t="str">
        <f>'Budget to Print (P)'!B131</f>
        <v/>
      </c>
      <c r="C131" t="str">
        <f>'Budget to Print (P)'!C131</f>
        <v/>
      </c>
      <c r="D131" t="str">
        <f>'Budget to Print (P)'!D131</f>
        <v/>
      </c>
      <c r="E131" t="str">
        <f>'Budget to Print (P)'!E131</f>
        <v/>
      </c>
      <c r="F131" t="str">
        <f>'Budget to Print (P)'!F131</f>
        <v/>
      </c>
      <c r="G131" t="str">
        <f>'Budget to Print (P)'!G131</f>
        <v>Blank Row</v>
      </c>
    </row>
    <row r="132">
      <c r="B132" t="str">
        <f>'Budget to Print (P)'!B132</f>
        <v/>
      </c>
      <c r="C132" t="str">
        <f>'Budget to Print (P)'!C132</f>
        <v/>
      </c>
      <c r="D132" t="str">
        <f>'Budget to Print (P)'!D132</f>
        <v/>
      </c>
      <c r="E132" t="str">
        <f>'Budget to Print (P)'!E132</f>
        <v/>
      </c>
      <c r="F132" t="str">
        <f>'Budget to Print (P)'!F132</f>
        <v/>
      </c>
      <c r="G132" t="str">
        <f>'Budget to Print (P)'!G132</f>
        <v>Blank Row</v>
      </c>
    </row>
    <row r="133">
      <c r="B133" t="str">
        <f>'Budget to Print (P)'!B133</f>
        <v/>
      </c>
      <c r="C133" t="str">
        <f>'Budget to Print (P)'!C133</f>
        <v/>
      </c>
      <c r="D133" t="str">
        <f>'Budget to Print (P)'!D133</f>
        <v/>
      </c>
      <c r="E133" t="str">
        <f>'Budget to Print (P)'!E133</f>
        <v/>
      </c>
      <c r="F133" t="str">
        <f>'Budget to Print (P)'!F133</f>
        <v/>
      </c>
      <c r="G133" t="str">
        <f>'Budget to Print (P)'!G133</f>
        <v>Blank Row</v>
      </c>
    </row>
    <row r="134">
      <c r="B134" t="str">
        <f>'Budget to Print (P)'!B134</f>
        <v/>
      </c>
      <c r="C134" t="str">
        <f>'Budget to Print (P)'!C134</f>
        <v/>
      </c>
      <c r="D134" t="str">
        <f>'Budget to Print (P)'!D134</f>
        <v/>
      </c>
      <c r="E134" t="str">
        <f>'Budget to Print (P)'!E134</f>
        <v/>
      </c>
      <c r="F134" t="str">
        <f>'Budget to Print (P)'!F134</f>
        <v/>
      </c>
      <c r="G134" t="str">
        <f>'Budget to Print (P)'!G134</f>
        <v>Blank Row</v>
      </c>
    </row>
    <row r="135">
      <c r="B135" t="str">
        <f>'Budget to Print (P)'!B135</f>
        <v/>
      </c>
      <c r="C135" t="str">
        <f>'Budget to Print (P)'!C135</f>
        <v/>
      </c>
      <c r="D135" t="str">
        <f>'Budget to Print (P)'!D135</f>
        <v/>
      </c>
      <c r="E135" t="str">
        <f>'Budget to Print (P)'!E135</f>
        <v/>
      </c>
      <c r="F135" t="str">
        <f>'Budget to Print (P)'!F135</f>
        <v/>
      </c>
      <c r="G135" t="str">
        <f>'Budget to Print (P)'!G135</f>
        <v>Blank Row</v>
      </c>
    </row>
    <row r="136">
      <c r="B136" t="str">
        <f>'Budget to Print (P)'!B136</f>
        <v/>
      </c>
      <c r="C136" t="str">
        <f>'Budget to Print (P)'!C136</f>
        <v/>
      </c>
      <c r="D136" t="str">
        <f>'Budget to Print (P)'!D136</f>
        <v/>
      </c>
      <c r="E136" t="str">
        <f>'Budget to Print (P)'!E136</f>
        <v/>
      </c>
      <c r="F136" t="str">
        <f>'Budget to Print (P)'!F136</f>
        <v/>
      </c>
      <c r="G136" t="str">
        <f>'Budget to Print (P)'!G136</f>
        <v>Blank Row</v>
      </c>
    </row>
    <row r="137">
      <c r="B137" t="str">
        <f>'Budget to Print (P)'!B137</f>
        <v/>
      </c>
      <c r="C137" t="str">
        <f>'Budget to Print (P)'!C137</f>
        <v/>
      </c>
      <c r="D137" t="str">
        <f>'Budget to Print (P)'!D137</f>
        <v/>
      </c>
      <c r="E137" t="str">
        <f>'Budget to Print (P)'!E137</f>
        <v/>
      </c>
      <c r="F137" t="str">
        <f>'Budget to Print (P)'!F137</f>
        <v/>
      </c>
      <c r="G137" t="str">
        <f>'Budget to Print (P)'!G137</f>
        <v>Blank Row</v>
      </c>
    </row>
    <row r="138">
      <c r="B138" t="str">
        <f>'Budget to Print (P)'!B138</f>
        <v/>
      </c>
      <c r="C138" t="str">
        <f>'Budget to Print (P)'!C138</f>
        <v/>
      </c>
      <c r="D138" t="str">
        <f>'Budget to Print (P)'!D138</f>
        <v/>
      </c>
      <c r="E138" t="str">
        <f>'Budget to Print (P)'!E138</f>
        <v/>
      </c>
      <c r="F138" t="str">
        <f>'Budget to Print (P)'!F138</f>
        <v/>
      </c>
      <c r="G138" t="str">
        <f>'Budget to Print (P)'!G138</f>
        <v>Blank Row</v>
      </c>
    </row>
    <row r="139">
      <c r="B139" t="str">
        <f>'Budget to Print (P)'!B139</f>
        <v/>
      </c>
      <c r="C139" t="str">
        <f>'Budget to Print (P)'!C139</f>
        <v/>
      </c>
      <c r="D139" t="str">
        <f>'Budget to Print (P)'!D139</f>
        <v/>
      </c>
      <c r="E139" t="str">
        <f>'Budget to Print (P)'!E139</f>
        <v/>
      </c>
      <c r="F139" t="str">
        <f>'Budget to Print (P)'!F139</f>
        <v/>
      </c>
      <c r="G139" t="str">
        <f>'Budget to Print (P)'!G139</f>
        <v>Blank Row</v>
      </c>
    </row>
    <row r="140">
      <c r="B140" t="str">
        <f>'Budget to Print (P)'!B140</f>
        <v/>
      </c>
      <c r="C140" t="str">
        <f>'Budget to Print (P)'!C140</f>
        <v/>
      </c>
      <c r="D140" t="str">
        <f>'Budget to Print (P)'!D140</f>
        <v/>
      </c>
      <c r="E140" t="str">
        <f>'Budget to Print (P)'!E140</f>
        <v/>
      </c>
      <c r="F140" t="str">
        <f>'Budget to Print (P)'!F140</f>
        <v/>
      </c>
      <c r="G140" t="str">
        <f>'Budget to Print (P)'!G140</f>
        <v>Blank Row</v>
      </c>
    </row>
    <row r="141">
      <c r="B141" t="str">
        <f>'Budget to Print (P)'!B141</f>
        <v/>
      </c>
      <c r="C141" t="str">
        <f>'Budget to Print (P)'!C141</f>
        <v/>
      </c>
      <c r="D141" t="str">
        <f>'Budget to Print (P)'!D141</f>
        <v/>
      </c>
      <c r="E141" t="str">
        <f>'Budget to Print (P)'!E141</f>
        <v/>
      </c>
      <c r="F141" t="str">
        <f>'Budget to Print (P)'!F141</f>
        <v/>
      </c>
      <c r="G141" t="str">
        <f>'Budget to Print (P)'!G141</f>
        <v>Blank Row</v>
      </c>
    </row>
    <row r="142">
      <c r="B142" t="str">
        <f>'Budget to Print (P)'!B142</f>
        <v/>
      </c>
      <c r="C142" t="str">
        <f>'Budget to Print (P)'!C142</f>
        <v/>
      </c>
      <c r="D142" t="str">
        <f>'Budget to Print (P)'!D142</f>
        <v/>
      </c>
      <c r="E142" t="str">
        <f>'Budget to Print (P)'!E142</f>
        <v/>
      </c>
      <c r="F142" t="str">
        <f>'Budget to Print (P)'!F142</f>
        <v/>
      </c>
      <c r="G142" t="str">
        <f>'Budget to Print (P)'!G142</f>
        <v>Blank Row</v>
      </c>
    </row>
    <row r="143">
      <c r="B143" t="str">
        <f>'Budget to Print (P)'!B143</f>
        <v/>
      </c>
      <c r="C143" t="str">
        <f>'Budget to Print (P)'!C143</f>
        <v/>
      </c>
      <c r="D143" t="str">
        <f>'Budget to Print (P)'!D143</f>
        <v/>
      </c>
      <c r="E143" t="str">
        <f>'Budget to Print (P)'!E143</f>
        <v/>
      </c>
      <c r="F143" t="str">
        <f>'Budget to Print (P)'!F143</f>
        <v/>
      </c>
      <c r="G143" t="str">
        <f>'Budget to Print (P)'!G143</f>
        <v>Blank Row</v>
      </c>
    </row>
    <row r="144">
      <c r="B144" t="str">
        <f>'Budget to Print (P)'!B144</f>
        <v/>
      </c>
      <c r="C144" t="str">
        <f>'Budget to Print (P)'!C144</f>
        <v/>
      </c>
      <c r="D144" t="str">
        <f>'Budget to Print (P)'!D144</f>
        <v/>
      </c>
      <c r="E144" t="str">
        <f>'Budget to Print (P)'!E144</f>
        <v/>
      </c>
      <c r="F144" t="str">
        <f>'Budget to Print (P)'!F144</f>
        <v/>
      </c>
      <c r="G144" t="str">
        <f>'Budget to Print (P)'!G144</f>
        <v>Blank Row</v>
      </c>
    </row>
    <row r="145">
      <c r="B145" t="str">
        <f>'Budget to Print (P)'!B145</f>
        <v/>
      </c>
      <c r="C145" t="str">
        <f>'Budget to Print (P)'!C145</f>
        <v/>
      </c>
      <c r="D145" t="str">
        <f>'Budget to Print (P)'!D145</f>
        <v/>
      </c>
      <c r="E145" t="str">
        <f>'Budget to Print (P)'!E145</f>
        <v/>
      </c>
      <c r="F145" t="str">
        <f>'Budget to Print (P)'!F145</f>
        <v/>
      </c>
      <c r="G145" t="str">
        <f>'Budget to Print (P)'!G145</f>
        <v>Blank Row</v>
      </c>
    </row>
    <row r="146">
      <c r="B146" t="str">
        <f>'Budget to Print (P)'!B146</f>
        <v/>
      </c>
      <c r="C146" t="str">
        <f>'Budget to Print (P)'!C146</f>
        <v/>
      </c>
      <c r="D146" t="str">
        <f>'Budget to Print (P)'!D146</f>
        <v/>
      </c>
      <c r="E146" t="str">
        <f>'Budget to Print (P)'!E146</f>
        <v/>
      </c>
      <c r="F146" t="str">
        <f>'Budget to Print (P)'!F146</f>
        <v/>
      </c>
      <c r="G146" t="str">
        <f>'Budget to Print (P)'!G146</f>
        <v>Blank Row</v>
      </c>
    </row>
    <row r="147">
      <c r="B147" t="str">
        <f>'Budget to Print (P)'!B147</f>
        <v/>
      </c>
      <c r="C147" t="str">
        <f>'Budget to Print (P)'!C147</f>
        <v/>
      </c>
      <c r="D147" t="str">
        <f>'Budget to Print (P)'!D147</f>
        <v/>
      </c>
      <c r="E147" t="str">
        <f>'Budget to Print (P)'!E147</f>
        <v/>
      </c>
      <c r="F147" t="str">
        <f>'Budget to Print (P)'!F147</f>
        <v/>
      </c>
      <c r="G147" t="str">
        <f>'Budget to Print (P)'!G147</f>
        <v>Blank Row</v>
      </c>
    </row>
    <row r="148">
      <c r="B148" t="str">
        <f>'Budget to Print (P)'!B148</f>
        <v/>
      </c>
      <c r="C148" t="str">
        <f>'Budget to Print (P)'!C148</f>
        <v/>
      </c>
      <c r="D148" t="str">
        <f>'Budget to Print (P)'!D148</f>
        <v/>
      </c>
      <c r="E148" t="str">
        <f>'Budget to Print (P)'!E148</f>
        <v/>
      </c>
      <c r="F148" t="str">
        <f>'Budget to Print (P)'!F148</f>
        <v/>
      </c>
      <c r="G148" t="str">
        <f>'Budget to Print (P)'!G148</f>
        <v>Blank Row</v>
      </c>
    </row>
    <row r="149">
      <c r="B149" t="str">
        <f>'Budget to Print (P)'!B149</f>
        <v/>
      </c>
      <c r="C149" t="str">
        <f>'Budget to Print (P)'!C149</f>
        <v/>
      </c>
      <c r="D149" t="str">
        <f>'Budget to Print (P)'!D149</f>
        <v/>
      </c>
      <c r="E149" t="str">
        <f>'Budget to Print (P)'!E149</f>
        <v/>
      </c>
      <c r="F149" t="str">
        <f>'Budget to Print (P)'!F149</f>
        <v/>
      </c>
      <c r="G149" t="str">
        <f>'Budget to Print (P)'!G149</f>
        <v>Blank Row</v>
      </c>
    </row>
    <row r="150">
      <c r="B150" t="str">
        <f>'Budget to Print (P)'!B150</f>
        <v/>
      </c>
      <c r="C150" t="str">
        <f>'Budget to Print (P)'!C150</f>
        <v/>
      </c>
      <c r="D150" t="str">
        <f>'Budget to Print (P)'!D150</f>
        <v/>
      </c>
      <c r="E150" t="str">
        <f>'Budget to Print (P)'!E150</f>
        <v/>
      </c>
      <c r="F150" t="str">
        <f>'Budget to Print (P)'!F150</f>
        <v/>
      </c>
      <c r="G150" t="str">
        <f>'Budget to Print (P)'!G150</f>
        <v>Blank Row</v>
      </c>
    </row>
    <row r="151">
      <c r="B151" t="str">
        <f>'Budget to Print (P)'!B151</f>
        <v/>
      </c>
      <c r="C151" t="str">
        <f>'Budget to Print (P)'!C151</f>
        <v/>
      </c>
      <c r="D151" t="str">
        <f>'Budget to Print (P)'!D151</f>
        <v/>
      </c>
      <c r="E151" t="str">
        <f>'Budget to Print (P)'!E151</f>
        <v/>
      </c>
      <c r="F151" t="str">
        <f>'Budget to Print (P)'!F151</f>
        <v/>
      </c>
      <c r="G151" t="str">
        <f>'Budget to Print (P)'!G151</f>
        <v>Blank Row</v>
      </c>
    </row>
    <row r="152">
      <c r="B152" t="str">
        <f>'Budget to Print (P)'!B152</f>
        <v/>
      </c>
      <c r="C152" t="str">
        <f>'Budget to Print (P)'!C152</f>
        <v/>
      </c>
      <c r="D152" t="str">
        <f>'Budget to Print (P)'!D152</f>
        <v/>
      </c>
      <c r="E152" t="str">
        <f>'Budget to Print (P)'!E152</f>
        <v/>
      </c>
      <c r="F152" t="str">
        <f>'Budget to Print (P)'!F152</f>
        <v/>
      </c>
      <c r="G152" t="str">
        <f>'Budget to Print (P)'!G152</f>
        <v>Blank Row</v>
      </c>
    </row>
    <row r="153">
      <c r="B153" t="str">
        <f>'Budget to Print (P)'!B153</f>
        <v/>
      </c>
      <c r="C153" t="str">
        <f>'Budget to Print (P)'!C153</f>
        <v/>
      </c>
      <c r="D153" t="str">
        <f>'Budget to Print (P)'!D153</f>
        <v/>
      </c>
      <c r="E153" t="str">
        <f>'Budget to Print (P)'!E153</f>
        <v/>
      </c>
      <c r="F153" t="str">
        <f>'Budget to Print (P)'!F153</f>
        <v/>
      </c>
      <c r="G153" t="str">
        <f>'Budget to Print (P)'!G153</f>
        <v>Blank Row</v>
      </c>
    </row>
    <row r="154">
      <c r="B154" t="str">
        <f>'Budget to Print (P)'!B154</f>
        <v/>
      </c>
      <c r="C154" t="str">
        <f>'Budget to Print (P)'!C154</f>
        <v/>
      </c>
      <c r="D154" t="str">
        <f>'Budget to Print (P)'!D154</f>
        <v/>
      </c>
      <c r="E154" t="str">
        <f>'Budget to Print (P)'!E154</f>
        <v/>
      </c>
      <c r="F154" t="str">
        <f>'Budget to Print (P)'!F154</f>
        <v/>
      </c>
      <c r="G154" t="str">
        <f>'Budget to Print (P)'!G154</f>
        <v>Blank Row</v>
      </c>
    </row>
    <row r="155">
      <c r="B155" t="str">
        <f>'Budget to Print (P)'!B155</f>
        <v/>
      </c>
      <c r="C155" t="str">
        <f>'Budget to Print (P)'!C155</f>
        <v/>
      </c>
      <c r="D155" t="str">
        <f>'Budget to Print (P)'!D155</f>
        <v/>
      </c>
      <c r="E155" t="str">
        <f>'Budget to Print (P)'!E155</f>
        <v/>
      </c>
      <c r="F155" t="str">
        <f>'Budget to Print (P)'!F155</f>
        <v/>
      </c>
      <c r="G155" t="str">
        <f>'Budget to Print (P)'!G155</f>
        <v>Blank Row</v>
      </c>
    </row>
    <row r="156">
      <c r="B156" t="str">
        <f>'Budget to Print (P)'!B156</f>
        <v/>
      </c>
      <c r="C156" t="str">
        <f>'Budget to Print (P)'!C156</f>
        <v/>
      </c>
      <c r="D156" t="str">
        <f>'Budget to Print (P)'!D156</f>
        <v/>
      </c>
      <c r="E156" t="str">
        <f>'Budget to Print (P)'!E156</f>
        <v/>
      </c>
      <c r="F156" t="str">
        <f>'Budget to Print (P)'!F156</f>
        <v/>
      </c>
      <c r="G156" t="str">
        <f>'Budget to Print (P)'!G156</f>
        <v>Blank Row</v>
      </c>
    </row>
    <row r="157">
      <c r="B157" t="str">
        <f>'Budget to Print (P)'!B157</f>
        <v/>
      </c>
      <c r="C157" t="str">
        <f>'Budget to Print (P)'!C157</f>
        <v/>
      </c>
      <c r="D157" t="str">
        <f>'Budget to Print (P)'!D157</f>
        <v/>
      </c>
      <c r="E157" t="str">
        <f>'Budget to Print (P)'!E157</f>
        <v/>
      </c>
      <c r="F157" t="str">
        <f>'Budget to Print (P)'!F157</f>
        <v/>
      </c>
      <c r="G157" t="str">
        <f>'Budget to Print (P)'!G157</f>
        <v>Blank Row</v>
      </c>
    </row>
    <row r="158">
      <c r="B158" t="str">
        <f>'Budget to Print (P)'!B158</f>
        <v/>
      </c>
      <c r="C158" t="str">
        <f>'Budget to Print (P)'!C158</f>
        <v/>
      </c>
      <c r="D158" t="str">
        <f>'Budget to Print (P)'!D158</f>
        <v/>
      </c>
      <c r="E158" t="str">
        <f>'Budget to Print (P)'!E158</f>
        <v/>
      </c>
      <c r="F158" t="str">
        <f>'Budget to Print (P)'!F158</f>
        <v/>
      </c>
      <c r="G158" t="str">
        <f>'Budget to Print (P)'!G158</f>
        <v>Blank Row</v>
      </c>
    </row>
    <row r="159">
      <c r="B159">
        <f>'Budget to Print (P)'!B159</f>
        <v>140</v>
      </c>
      <c r="C159" t="str">
        <f>'Budget to Print (P)'!C159</f>
        <v>Total  Fees &amp; User Charges</v>
      </c>
      <c r="D159">
        <f>'Budget to Print (P)'!D159</f>
        <v>5181235</v>
      </c>
      <c r="E159">
        <f>'Budget to Print (P)'!E159</f>
        <v>4607500</v>
      </c>
      <c r="F159">
        <f>'Budget to Print (P)'!F159</f>
        <v>4988000</v>
      </c>
      <c r="G159" t="str">
        <f>'Budget to Print (P)'!G159</f>
        <v>BS-1140</v>
      </c>
    </row>
    <row r="160" xml:space="preserve">
      <c r="B160" t="str">
        <v>BS-2 PARTICULARS</v>
      </c>
      <c r="D160" t="str">
        <f>D105</f>
        <v>Actuals for the year 2023-2024   (യഥാര്‍ത്ഥ കണക്ക് 2023-2024)</v>
      </c>
      <c r="E160" t="str">
        <f>E105</f>
        <v>Budget  for the  year (including all revisions) 2024-2025  (പരിഷ്കരിച്ച ബജറ്റ്  2024-2025)</v>
      </c>
      <c r="F160" t="str" xml:space="preserve">
        <f>F105</f>
        <v xml:space="preserve">Budget for the Year2025-2026
 (ബജറ്റ്-2025-2026)</v>
      </c>
      <c r="G160" t="str">
        <v>Statement</v>
      </c>
    </row>
    <row r="161">
      <c r="B161" t="str">
        <f>'Budget to Print (P)'!B161:F161</f>
        <v>150 - Sale &amp; Hire Charges</v>
      </c>
      <c r="G161" t="str">
        <f>'Budget to Print (P)'!G161</f>
        <v>BS-1150 - Sale &amp; Hire Charges</v>
      </c>
    </row>
    <row r="162">
      <c r="B162">
        <f>'Budget to Print (P)'!B162</f>
        <v>1501001</v>
      </c>
      <c r="C162" t="str">
        <f>'Budget to Print (P)'!C162</f>
        <v>Sale of Products-ഉല്‍പ്പന്നങ്ങളുടെ വില</v>
      </c>
      <c r="D162">
        <f>'Budget to Print (P)'!D162</f>
        <v>37860</v>
      </c>
      <c r="E162">
        <f>'Budget to Print (P)'!E162</f>
        <v>40000</v>
      </c>
      <c r="F162">
        <f>'Budget to Print (P)'!F162</f>
        <v>45000</v>
      </c>
      <c r="G162" t="str">
        <f>'Budget to Print (P)'!G162</f>
        <v>BS-11501001</v>
      </c>
    </row>
    <row r="163">
      <c r="B163">
        <f>'Budget to Print (P)'!B163</f>
        <v>1501101</v>
      </c>
      <c r="C163" t="str">
        <f>'Budget to Print (P)'!C163</f>
        <v>Sale of Forms-ഫാറം വില</v>
      </c>
      <c r="D163">
        <f>'Budget to Print (P)'!D163</f>
        <v>6900</v>
      </c>
      <c r="E163">
        <f>'Budget to Print (P)'!E163</f>
        <v>570000</v>
      </c>
      <c r="F163">
        <f>'Budget to Print (P)'!F163</f>
        <v>25000</v>
      </c>
      <c r="G163" t="str">
        <f>'Budget to Print (P)'!G163</f>
        <v>BS-11501101</v>
      </c>
    </row>
    <row r="164">
      <c r="B164">
        <f>'Budget to Print (P)'!B164</f>
        <v>1501201</v>
      </c>
      <c r="C164" t="str">
        <f>'Budget to Print (P)'!C164</f>
        <v>Sale of stores &amp; Scrap-ഉപയോഗശൂന്യമായ വസ്തുക്കളുടെ വില്‍പ്പന</v>
      </c>
      <c r="D164">
        <f>'Budget to Print (P)'!D164</f>
        <v>2500</v>
      </c>
      <c r="E164">
        <f>'Budget to Print (P)'!E164</f>
        <v>5000</v>
      </c>
      <c r="F164">
        <f>'Budget to Print (P)'!F164</f>
        <v>10000</v>
      </c>
      <c r="G164" t="str">
        <f>'Budget to Print (P)'!G164</f>
        <v>BS-11501201</v>
      </c>
    </row>
    <row r="165">
      <c r="B165">
        <f>'Budget to Print (P)'!B165</f>
        <v>1503001</v>
      </c>
      <c r="C165" t="str">
        <f>'Budget to Print (P)'!C165</f>
        <v>Miscellaneous Sales--മറ്റ് വസ്തുക്കളുടെ വില്‍പ്പന</v>
      </c>
      <c r="D165">
        <f>'Budget to Print (P)'!D165</f>
        <v>0</v>
      </c>
      <c r="E165">
        <f>'Budget to Print (P)'!E165</f>
        <v>0</v>
      </c>
      <c r="F165">
        <f>'Budget to Print (P)'!F165</f>
        <v>0</v>
      </c>
      <c r="G165" t="str">
        <f>'Budget to Print (P)'!G165</f>
        <v>BS-11503001</v>
      </c>
    </row>
    <row r="166">
      <c r="B166">
        <f>'Budget to Print (P)'!B166</f>
        <v>1504001</v>
      </c>
      <c r="C166" t="str">
        <f>'Budget to Print (P)'!C166</f>
        <v>Hire Charges of Vehicles-വാഹന വാടക</v>
      </c>
      <c r="D166">
        <f>'Budget to Print (P)'!D166</f>
        <v>0</v>
      </c>
      <c r="E166">
        <f>'Budget to Print (P)'!E166</f>
        <v>0</v>
      </c>
      <c r="F166">
        <f>'Budget to Print (P)'!F166</f>
        <v>0</v>
      </c>
      <c r="G166" t="str">
        <f>'Budget to Print (P)'!G166</f>
        <v>BS-11504001</v>
      </c>
    </row>
    <row r="167">
      <c r="B167">
        <f>'Budget to Print (P)'!B167</f>
        <v>1504101</v>
      </c>
      <c r="C167" t="str">
        <f>'Budget to Print (P)'!C167</f>
        <v>Hire Charges of Tools, Machinery and Equipment-ഉപകരണങ്ങളുടെ വാടക</v>
      </c>
      <c r="D167">
        <f>'Budget to Print (P)'!D167</f>
        <v>0</v>
      </c>
      <c r="E167">
        <f>'Budget to Print (P)'!E167</f>
        <v>0</v>
      </c>
      <c r="F167">
        <f>'Budget to Print (P)'!F167</f>
        <v>0</v>
      </c>
      <c r="G167" t="str">
        <f>'Budget to Print (P)'!G167</f>
        <v>BS-11504101</v>
      </c>
    </row>
    <row r="168">
      <c r="B168" t="str">
        <f>'Budget to Print (P)'!B168</f>
        <v/>
      </c>
      <c r="C168" t="str">
        <f>'Budget to Print (P)'!C168</f>
        <v/>
      </c>
      <c r="D168" t="str">
        <f>'Budget to Print (P)'!D168</f>
        <v/>
      </c>
      <c r="E168" t="str">
        <f>'Budget to Print (P)'!E168</f>
        <v/>
      </c>
      <c r="F168" t="str">
        <f>'Budget to Print (P)'!F168</f>
        <v/>
      </c>
      <c r="G168" t="str">
        <f>'Budget to Print (P)'!G168</f>
        <v>Blank Row</v>
      </c>
    </row>
    <row r="169">
      <c r="B169" t="str">
        <f>'Budget to Print (P)'!B169</f>
        <v/>
      </c>
      <c r="C169" t="str">
        <f>'Budget to Print (P)'!C169</f>
        <v/>
      </c>
      <c r="D169" t="str">
        <f>'Budget to Print (P)'!D169</f>
        <v/>
      </c>
      <c r="E169" t="str">
        <f>'Budget to Print (P)'!E169</f>
        <v/>
      </c>
      <c r="F169" t="str">
        <f>'Budget to Print (P)'!F169</f>
        <v/>
      </c>
      <c r="G169" t="str">
        <f>'Budget to Print (P)'!G169</f>
        <v>Blank Row</v>
      </c>
    </row>
    <row r="170">
      <c r="B170" t="str">
        <f>'Budget to Print (P)'!B170</f>
        <v/>
      </c>
      <c r="C170" t="str">
        <f>'Budget to Print (P)'!C170</f>
        <v/>
      </c>
      <c r="D170" t="str">
        <f>'Budget to Print (P)'!D170</f>
        <v/>
      </c>
      <c r="E170" t="str">
        <f>'Budget to Print (P)'!E170</f>
        <v/>
      </c>
      <c r="F170" t="str">
        <f>'Budget to Print (P)'!F170</f>
        <v/>
      </c>
      <c r="G170" t="str">
        <f>'Budget to Print (P)'!G170</f>
        <v>Blank Row</v>
      </c>
    </row>
    <row r="171">
      <c r="B171" t="str">
        <f>'Budget to Print (P)'!B171</f>
        <v/>
      </c>
      <c r="C171" t="str">
        <f>'Budget to Print (P)'!C171</f>
        <v/>
      </c>
      <c r="D171" t="str">
        <f>'Budget to Print (P)'!D171</f>
        <v/>
      </c>
      <c r="E171" t="str">
        <f>'Budget to Print (P)'!E171</f>
        <v/>
      </c>
      <c r="F171" t="str">
        <f>'Budget to Print (P)'!F171</f>
        <v/>
      </c>
      <c r="G171" t="str">
        <f>'Budget to Print (P)'!G171</f>
        <v>Blank Row</v>
      </c>
    </row>
    <row r="172">
      <c r="B172" t="str">
        <f>'Budget to Print (P)'!B172</f>
        <v/>
      </c>
      <c r="C172" t="str">
        <f>'Budget to Print (P)'!C172</f>
        <v/>
      </c>
      <c r="D172" t="str">
        <f>'Budget to Print (P)'!D172</f>
        <v/>
      </c>
      <c r="E172" t="str">
        <f>'Budget to Print (P)'!E172</f>
        <v/>
      </c>
      <c r="F172" t="str">
        <f>'Budget to Print (P)'!F172</f>
        <v/>
      </c>
      <c r="G172" t="str">
        <f>'Budget to Print (P)'!G172</f>
        <v>Blank Row</v>
      </c>
    </row>
    <row r="173">
      <c r="B173">
        <f>'Budget to Print (P)'!B173</f>
        <v>150</v>
      </c>
      <c r="C173" t="str">
        <f>'Budget to Print (P)'!C173</f>
        <v>Total-Sale &amp; Hire Charges</v>
      </c>
      <c r="D173">
        <f>'Budget to Print (P)'!D173</f>
        <v>47260</v>
      </c>
      <c r="E173">
        <f>'Budget to Print (P)'!E173</f>
        <v>615000</v>
      </c>
      <c r="F173">
        <f>'Budget to Print (P)'!F173</f>
        <v>80000</v>
      </c>
      <c r="G173" t="str">
        <f>'Budget to Print (P)'!G173</f>
        <v>BS-1150</v>
      </c>
    </row>
    <row r="174" xml:space="preserve">
      <c r="B174" t="str">
        <v>BS-2 PARTICULARS</v>
      </c>
      <c r="D174" t="str">
        <f>D160</f>
        <v>Actuals for the year 2023-2024   (യഥാര്‍ത്ഥ കണക്ക് 2023-2024)</v>
      </c>
      <c r="E174" t="str">
        <f>E160</f>
        <v>Budget  for the  year (including all revisions) 2024-2025  (പരിഷ്കരിച്ച ബജറ്റ്  2024-2025)</v>
      </c>
      <c r="F174" t="str" xml:space="preserve">
        <f>F160</f>
        <v xml:space="preserve">Budget for the Year2025-2026
 (ബജറ്റ്-2025-2026)</v>
      </c>
      <c r="G174" t="str">
        <v>Statement</v>
      </c>
    </row>
    <row r="175">
      <c r="B175" t="str">
        <f>'Budget to Print (P)'!B175</f>
        <v>151 - Receipts from Transferred Institutions</v>
      </c>
      <c r="G175" t="str">
        <f>'Budget to Print (P)'!G175</f>
        <v>BS-1151 - Receipts from Transferred Institutions</v>
      </c>
    </row>
    <row r="176">
      <c r="B176">
        <f>'Budget to Print (P)'!B176</f>
        <v>1511001</v>
      </c>
      <c r="C176" t="str">
        <f>'Budget to Print (P)'!C176</f>
        <v>Receipts from Transferred Institutions - ഘടകസ്ഥാപനങ്ങളില്‍നിന്നുള്ള വരവുകള്‍</v>
      </c>
      <c r="D176">
        <f>'Budget to Print (P)'!D176</f>
        <v>0</v>
      </c>
      <c r="E176">
        <f>'Budget to Print (P)'!E176</f>
        <v>0</v>
      </c>
      <c r="F176">
        <f>'Budget to Print (P)'!F176</f>
        <v>0</v>
      </c>
      <c r="G176" t="str">
        <f>'Budget to Print (P)'!G176</f>
        <v>BS-11511001</v>
      </c>
    </row>
    <row r="177">
      <c r="B177" t="str">
        <f>'Budget to Print (P)'!B177</f>
        <v/>
      </c>
      <c r="C177" t="str">
        <f>'Budget to Print (P)'!C177</f>
        <v/>
      </c>
      <c r="D177" t="str">
        <f>'Budget to Print (P)'!D177</f>
        <v/>
      </c>
      <c r="E177" t="str">
        <f>'Budget to Print (P)'!E177</f>
        <v/>
      </c>
      <c r="F177" t="str">
        <f>'Budget to Print (P)'!F177</f>
        <v/>
      </c>
      <c r="G177" t="str">
        <f>'Budget to Print (P)'!G177</f>
        <v>Blank Row</v>
      </c>
    </row>
    <row r="178">
      <c r="B178" t="str">
        <f>'Budget to Print (P)'!B178</f>
        <v/>
      </c>
      <c r="C178" t="str">
        <f>'Budget to Print (P)'!C178</f>
        <v/>
      </c>
      <c r="D178" t="str">
        <f>'Budget to Print (P)'!D178</f>
        <v/>
      </c>
      <c r="E178" t="str">
        <f>'Budget to Print (P)'!E178</f>
        <v/>
      </c>
      <c r="F178" t="str">
        <f>'Budget to Print (P)'!F178</f>
        <v/>
      </c>
      <c r="G178" t="str">
        <f>'Budget to Print (P)'!G178</f>
        <v>Blank Row</v>
      </c>
    </row>
    <row r="179">
      <c r="B179" t="str">
        <f>'Budget to Print (P)'!B179</f>
        <v/>
      </c>
      <c r="C179" t="str">
        <f>'Budget to Print (P)'!C179</f>
        <v/>
      </c>
      <c r="D179" t="str">
        <f>'Budget to Print (P)'!D179</f>
        <v/>
      </c>
      <c r="E179" t="str">
        <f>'Budget to Print (P)'!E179</f>
        <v/>
      </c>
      <c r="F179" t="str">
        <f>'Budget to Print (P)'!F179</f>
        <v/>
      </c>
      <c r="G179" t="str">
        <f>'Budget to Print (P)'!G179</f>
        <v>Blank Row</v>
      </c>
    </row>
    <row r="180">
      <c r="B180" t="str">
        <f>'Budget to Print (P)'!B180</f>
        <v/>
      </c>
      <c r="C180" t="str">
        <f>'Budget to Print (P)'!C180</f>
        <v/>
      </c>
      <c r="D180" t="str">
        <f>'Budget to Print (P)'!D180</f>
        <v/>
      </c>
      <c r="E180" t="str">
        <f>'Budget to Print (P)'!E180</f>
        <v/>
      </c>
      <c r="F180" t="str">
        <f>'Budget to Print (P)'!F180</f>
        <v/>
      </c>
      <c r="G180" t="str">
        <f>'Budget to Print (P)'!G180</f>
        <v>Blank Row</v>
      </c>
    </row>
    <row r="181">
      <c r="B181" t="str">
        <f>'Budget to Print (P)'!B181</f>
        <v/>
      </c>
      <c r="C181" t="str">
        <f>'Budget to Print (P)'!C181</f>
        <v/>
      </c>
      <c r="D181" t="str">
        <f>'Budget to Print (P)'!D181</f>
        <v/>
      </c>
      <c r="E181" t="str">
        <f>'Budget to Print (P)'!E181</f>
        <v/>
      </c>
      <c r="F181" t="str">
        <f>'Budget to Print (P)'!F181</f>
        <v/>
      </c>
      <c r="G181" t="str">
        <f>'Budget to Print (P)'!G181</f>
        <v>Blank Row</v>
      </c>
    </row>
    <row r="182">
      <c r="B182" t="str">
        <f>'Budget to Print (P)'!B182</f>
        <v/>
      </c>
      <c r="C182" t="str">
        <f>'Budget to Print (P)'!C182</f>
        <v/>
      </c>
      <c r="D182" t="str">
        <f>'Budget to Print (P)'!D182</f>
        <v/>
      </c>
      <c r="E182" t="str">
        <f>'Budget to Print (P)'!E182</f>
        <v/>
      </c>
      <c r="F182" t="str">
        <f>'Budget to Print (P)'!F182</f>
        <v/>
      </c>
      <c r="G182" t="str">
        <f>'Budget to Print (P)'!G182</f>
        <v>Blank Row</v>
      </c>
    </row>
    <row r="183">
      <c r="B183" t="str">
        <f>'Budget to Print (P)'!B183</f>
        <v/>
      </c>
      <c r="C183" t="str">
        <f>'Budget to Print (P)'!C183</f>
        <v/>
      </c>
      <c r="D183" t="str">
        <f>'Budget to Print (P)'!D183</f>
        <v/>
      </c>
      <c r="E183" t="str">
        <f>'Budget to Print (P)'!E183</f>
        <v/>
      </c>
      <c r="F183" t="str">
        <f>'Budget to Print (P)'!F183</f>
        <v/>
      </c>
      <c r="G183" t="str">
        <f>'Budget to Print (P)'!G183</f>
        <v>Blank Row</v>
      </c>
    </row>
    <row r="184">
      <c r="B184" t="str">
        <f>'Budget to Print (P)'!B184</f>
        <v/>
      </c>
      <c r="C184" t="str">
        <f>'Budget to Print (P)'!C184</f>
        <v/>
      </c>
      <c r="D184" t="str">
        <f>'Budget to Print (P)'!D184</f>
        <v/>
      </c>
      <c r="E184" t="str">
        <f>'Budget to Print (P)'!E184</f>
        <v/>
      </c>
      <c r="F184" t="str">
        <f>'Budget to Print (P)'!F184</f>
        <v/>
      </c>
      <c r="G184" t="str">
        <f>'Budget to Print (P)'!G184</f>
        <v>Blank Row</v>
      </c>
    </row>
    <row r="185">
      <c r="B185" t="str">
        <f>'Budget to Print (P)'!B185</f>
        <v/>
      </c>
      <c r="C185" t="str">
        <f>'Budget to Print (P)'!C185</f>
        <v/>
      </c>
      <c r="D185" t="str">
        <f>'Budget to Print (P)'!D185</f>
        <v/>
      </c>
      <c r="E185" t="str">
        <f>'Budget to Print (P)'!E185</f>
        <v/>
      </c>
      <c r="F185" t="str">
        <f>'Budget to Print (P)'!F185</f>
        <v/>
      </c>
      <c r="G185" t="str">
        <f>'Budget to Print (P)'!G185</f>
        <v>Blank Row</v>
      </c>
    </row>
    <row r="186">
      <c r="B186">
        <f>IF(OR( 'BS-2'!B108=0,'BS-2'!B108=""),"",'BS-2'!B108)</f>
        <v>151</v>
      </c>
      <c r="C186" t="str">
        <f>IF(OR( 'BS-2'!B108=0,'BS-2'!B108=""),"",'BS-2'!C108)</f>
        <v>Total Receipts from Transferred Institutions</v>
      </c>
      <c r="D186">
        <f>IF(OR( 'BS-2'!B108=0,'BS-2'!B108=""),"",'BS-2'!D108)</f>
        <v>0</v>
      </c>
      <c r="E186">
        <f>IF(OR( 'BS-2'!B108=0,'BS-2'!B108=""),"",'BS-2'!E108)</f>
        <v>0</v>
      </c>
      <c r="F186">
        <f>IF(OR( 'BS-2'!B108=0,'BS-2'!B108=""),"",'BS-2'!F108)</f>
        <v>0</v>
      </c>
      <c r="G186" t="str">
        <f>IF(B186="", "Blank Row", "BS-1"&amp;B186)</f>
        <v>BS-1151</v>
      </c>
    </row>
    <row r="187" xml:space="preserve">
      <c r="B187" t="str">
        <v>BS-2 PARTICULARS</v>
      </c>
      <c r="D187" t="str">
        <f>D174</f>
        <v>Actuals for the year 2023-2024   (യഥാര്‍ത്ഥ കണക്ക് 2023-2024)</v>
      </c>
      <c r="E187" t="str">
        <f>E174</f>
        <v>Budget  for the  year (including all revisions) 2024-2025  (പരിഷ്കരിച്ച ബജറ്റ്  2024-2025)</v>
      </c>
      <c r="F187" t="str" xml:space="preserve">
        <f>F174</f>
        <v xml:space="preserve">Budget for the Year2025-2026
 (ബജറ്റ്-2025-2026)</v>
      </c>
      <c r="G187" t="str">
        <v>Statement</v>
      </c>
    </row>
    <row r="188">
      <c r="B188" t="str">
        <f>'Budget to Print (P)'!B188</f>
        <v>170 - Income from Investments</v>
      </c>
      <c r="G188" t="str">
        <f>'Budget to Print (P)'!G188</f>
        <v>BS-1170 - Income from Investments</v>
      </c>
    </row>
    <row r="189">
      <c r="B189">
        <f>'Budget to Print (P)'!B189</f>
        <v>1701001</v>
      </c>
      <c r="C189" t="str">
        <f>'Budget to Print (P)'!C189</f>
        <v>Interest from Investments-നിക്ഷേപങ്ങളില്‍ നിന്നുള്ള പലിശ</v>
      </c>
      <c r="D189">
        <f>'Budget to Print (P)'!D189</f>
        <v>0</v>
      </c>
      <c r="E189">
        <f>'Budget to Print (P)'!E189</f>
        <v>0</v>
      </c>
      <c r="F189">
        <f>'Budget to Print (P)'!F189</f>
        <v>0</v>
      </c>
      <c r="G189" t="str">
        <f>'Budget to Print (P)'!G189</f>
        <v>BS-11701001</v>
      </c>
    </row>
    <row r="190">
      <c r="B190">
        <f>'Budget to Print (P)'!B190</f>
        <v>1702001</v>
      </c>
      <c r="C190" t="str">
        <f>'Budget to Print (P)'!C190</f>
        <v>Dividend-നിക്ഷേപങ്ങളില്‍ നിന്നുള്ള അംശആദായം</v>
      </c>
      <c r="D190">
        <f>'Budget to Print (P)'!D190</f>
        <v>0</v>
      </c>
      <c r="E190">
        <f>'Budget to Print (P)'!E190</f>
        <v>0</v>
      </c>
      <c r="F190">
        <f>'Budget to Print (P)'!F190</f>
        <v>0</v>
      </c>
      <c r="G190" t="str">
        <f>'Budget to Print (P)'!G190</f>
        <v>BS-11702001</v>
      </c>
    </row>
    <row r="191">
      <c r="B191">
        <f>'Budget to Print (P)'!B191</f>
        <v>1704001</v>
      </c>
      <c r="C191" t="str">
        <f>'Budget to Print (P)'!C191</f>
        <v>Profit on Sale of Investments-നിക്ഷേപങ്ങളുടെ വില്‍പ്പനയില്‍ നിന്നുള്ള ലാഭം</v>
      </c>
      <c r="D191">
        <f>'Budget to Print (P)'!D191</f>
        <v>0</v>
      </c>
      <c r="E191">
        <f>'Budget to Print (P)'!E191</f>
        <v>0</v>
      </c>
      <c r="F191">
        <f>'Budget to Print (P)'!F191</f>
        <v>0</v>
      </c>
      <c r="G191" t="str">
        <f>'Budget to Print (P)'!G191</f>
        <v>BS-11704001</v>
      </c>
    </row>
    <row r="192">
      <c r="B192">
        <f>'Budget to Print (P)'!B192</f>
        <v>1708001</v>
      </c>
      <c r="C192" t="str">
        <f>'Budget to Print (P)'!C192</f>
        <v>Other Income from Investments-നിക്ഷേപങ്ങളില്‍ നിന്നുള്ള മറ്റു വരവുകള്‍</v>
      </c>
      <c r="D192">
        <f>'Budget to Print (P)'!D192</f>
        <v>0</v>
      </c>
      <c r="E192">
        <f>'Budget to Print (P)'!E192</f>
        <v>0</v>
      </c>
      <c r="F192">
        <f>'Budget to Print (P)'!F192</f>
        <v>0</v>
      </c>
      <c r="G192" t="str">
        <f>'Budget to Print (P)'!G192</f>
        <v>BS-11708001</v>
      </c>
    </row>
    <row r="193">
      <c r="B193" t="str">
        <f>'Budget to Print (P)'!B193</f>
        <v/>
      </c>
      <c r="C193" t="str">
        <f>'Budget to Print (P)'!C193</f>
        <v/>
      </c>
      <c r="D193" t="str">
        <f>'Budget to Print (P)'!D193</f>
        <v/>
      </c>
      <c r="E193" t="str">
        <f>'Budget to Print (P)'!E193</f>
        <v/>
      </c>
      <c r="F193" t="str">
        <f>'Budget to Print (P)'!F193</f>
        <v/>
      </c>
      <c r="G193" t="str">
        <f>'Budget to Print (P)'!G193</f>
        <v>Blank Row</v>
      </c>
    </row>
    <row r="194">
      <c r="B194" t="str">
        <f>'Budget to Print (P)'!B194</f>
        <v/>
      </c>
      <c r="C194" t="str">
        <f>'Budget to Print (P)'!C194</f>
        <v/>
      </c>
      <c r="D194" t="str">
        <f>'Budget to Print (P)'!D194</f>
        <v/>
      </c>
      <c r="E194" t="str">
        <f>'Budget to Print (P)'!E194</f>
        <v/>
      </c>
      <c r="F194" t="str">
        <f>'Budget to Print (P)'!F194</f>
        <v/>
      </c>
      <c r="G194" t="str">
        <f>'Budget to Print (P)'!G194</f>
        <v>Blank Row</v>
      </c>
    </row>
    <row r="195">
      <c r="B195" t="str">
        <f>'Budget to Print (P)'!B195</f>
        <v/>
      </c>
      <c r="C195" t="str">
        <f>'Budget to Print (P)'!C195</f>
        <v/>
      </c>
      <c r="D195" t="str">
        <f>'Budget to Print (P)'!D195</f>
        <v/>
      </c>
      <c r="E195" t="str">
        <f>'Budget to Print (P)'!E195</f>
        <v/>
      </c>
      <c r="F195" t="str">
        <f>'Budget to Print (P)'!F195</f>
        <v/>
      </c>
      <c r="G195" t="str">
        <f>'Budget to Print (P)'!G195</f>
        <v>Blank Row</v>
      </c>
    </row>
    <row r="196">
      <c r="B196" t="str">
        <f>'Budget to Print (P)'!B196</f>
        <v/>
      </c>
      <c r="C196" t="str">
        <f>'Budget to Print (P)'!C196</f>
        <v/>
      </c>
      <c r="D196" t="str">
        <f>'Budget to Print (P)'!D196</f>
        <v/>
      </c>
      <c r="E196" t="str">
        <f>'Budget to Print (P)'!E196</f>
        <v/>
      </c>
      <c r="F196" t="str">
        <f>'Budget to Print (P)'!F196</f>
        <v/>
      </c>
      <c r="G196" t="str">
        <f>'Budget to Print (P)'!G196</f>
        <v>Blank Row</v>
      </c>
    </row>
    <row r="197">
      <c r="B197" t="str">
        <f>'Budget to Print (P)'!B197</f>
        <v/>
      </c>
      <c r="C197" t="str">
        <f>'Budget to Print (P)'!C197</f>
        <v/>
      </c>
      <c r="D197" t="str">
        <f>'Budget to Print (P)'!D197</f>
        <v/>
      </c>
      <c r="E197" t="str">
        <f>'Budget to Print (P)'!E197</f>
        <v/>
      </c>
      <c r="F197" t="str">
        <f>'Budget to Print (P)'!F197</f>
        <v/>
      </c>
      <c r="G197" t="str">
        <f>'Budget to Print (P)'!G197</f>
        <v>Blank Row</v>
      </c>
    </row>
    <row r="198">
      <c r="B198" t="str">
        <f>'Budget to Print (P)'!B198</f>
        <v/>
      </c>
      <c r="C198" t="str">
        <f>'Budget to Print (P)'!C198</f>
        <v/>
      </c>
      <c r="D198" t="str">
        <f>'Budget to Print (P)'!D198</f>
        <v/>
      </c>
      <c r="E198" t="str">
        <f>'Budget to Print (P)'!E198</f>
        <v/>
      </c>
      <c r="F198" t="str">
        <f>'Budget to Print (P)'!F198</f>
        <v/>
      </c>
      <c r="G198" t="str">
        <f>'Budget to Print (P)'!G198</f>
        <v>Blank Row</v>
      </c>
    </row>
    <row r="199">
      <c r="B199">
        <f>'Budget to Print (P)'!B199</f>
        <v>170</v>
      </c>
      <c r="C199" t="str">
        <f>'Budget to Print (P)'!C199</f>
        <v>Total  Income from Investments</v>
      </c>
      <c r="D199">
        <f>'Budget to Print (P)'!D199</f>
        <v>0</v>
      </c>
      <c r="E199">
        <f>'Budget to Print (P)'!E199</f>
        <v>0</v>
      </c>
      <c r="F199">
        <f>'Budget to Print (P)'!F199</f>
        <v>0</v>
      </c>
      <c r="G199" t="str">
        <f>'Budget to Print (P)'!G199</f>
        <v>BS-1170</v>
      </c>
    </row>
    <row r="200" xml:space="preserve">
      <c r="B200" t="str">
        <v>BS-2 PARTICULARS</v>
      </c>
      <c r="D200" t="str">
        <f>D187</f>
        <v>Actuals for the year 2023-2024   (യഥാര്‍ത്ഥ കണക്ക് 2023-2024)</v>
      </c>
      <c r="E200" t="str">
        <f>E187</f>
        <v>Budget  for the  year (including all revisions) 2024-2025  (പരിഷ്കരിച്ച ബജറ്റ്  2024-2025)</v>
      </c>
      <c r="F200" t="str" xml:space="preserve">
        <f>F187</f>
        <v xml:space="preserve">Budget for the Year2025-2026
 (ബജറ്റ്-2025-2026)</v>
      </c>
      <c r="G200" t="str">
        <v>Statement</v>
      </c>
    </row>
    <row r="201">
      <c r="B201" t="str">
        <f>'Budget to Print (P)'!B201</f>
        <v>171 - Interest Earned</v>
      </c>
      <c r="G201" t="str">
        <f>'Budget to Print (P)'!G201</f>
        <v>BS-1171 - Interest Earned</v>
      </c>
    </row>
    <row r="202">
      <c r="B202">
        <f>'Budget to Print (P)'!B202</f>
        <v>1711001</v>
      </c>
      <c r="C202" t="str">
        <f>'Budget to Print (P)'!C202</f>
        <v xml:space="preserve">Interest from Bank Accounts-ബാങ്ക് നിക്ഷേപങ്ങളില്‍ നിന്നുള്ള പലിശ </v>
      </c>
      <c r="D202">
        <f>'Budget to Print (P)'!D202</f>
        <v>658107</v>
      </c>
      <c r="E202">
        <f>'Budget to Print (P)'!E202</f>
        <v>700000</v>
      </c>
      <c r="F202">
        <f>'Budget to Print (P)'!F202</f>
        <v>800000</v>
      </c>
      <c r="G202" t="str">
        <f>'Budget to Print (P)'!G202</f>
        <v>BS-11711001</v>
      </c>
    </row>
    <row r="203">
      <c r="B203">
        <f>'Budget to Print (P)'!B203</f>
        <v>1712001</v>
      </c>
      <c r="C203" t="str">
        <f>'Budget to Print (P)'!C203</f>
        <v>Interest on Loans and Advances to Employees-ജീവനക്കാര്‍ക്ക് നല്‍കിയിട്ടുള്ള മുന്കൂറുകളില്‍ നിന്നുള്ള പലിശ</v>
      </c>
      <c r="D203">
        <f>'Budget to Print (P)'!D203</f>
        <v>0</v>
      </c>
      <c r="E203">
        <f>'Budget to Print (P)'!E203</f>
        <v>0</v>
      </c>
      <c r="F203">
        <f>'Budget to Print (P)'!F203</f>
        <v>0</v>
      </c>
      <c r="G203" t="str">
        <f>'Budget to Print (P)'!G203</f>
        <v>BS-11712001</v>
      </c>
    </row>
    <row r="204">
      <c r="B204">
        <f>'Budget to Print (P)'!B204</f>
        <v>1713001</v>
      </c>
      <c r="C204" t="str">
        <f>'Budget to Print (P)'!C204</f>
        <v>Interest on Loans to Others-മറ്റ് വായ്പകളില്‍ നിന്നുള്ള പലിശ വരവുകള്‍</v>
      </c>
      <c r="D204">
        <f>'Budget to Print (P)'!D204</f>
        <v>0</v>
      </c>
      <c r="E204">
        <f>'Budget to Print (P)'!E204</f>
        <v>0</v>
      </c>
      <c r="F204">
        <f>'Budget to Print (P)'!F204</f>
        <v>0</v>
      </c>
      <c r="G204" t="str">
        <f>'Budget to Print (P)'!G204</f>
        <v>BS-11713001</v>
      </c>
    </row>
    <row r="205">
      <c r="B205">
        <f>'Budget to Print (P)'!B205</f>
        <v>1718001</v>
      </c>
      <c r="C205" t="str">
        <f>'Budget to Print (P)'!C205</f>
        <v>Other Interest-മറ്റ് പലിശ വരവുകള്‍</v>
      </c>
      <c r="D205">
        <f>'Budget to Print (P)'!D205</f>
        <v>0</v>
      </c>
      <c r="E205">
        <f>'Budget to Print (P)'!E205</f>
        <v>0</v>
      </c>
      <c r="F205">
        <f>'Budget to Print (P)'!F205</f>
        <v>0</v>
      </c>
      <c r="G205" t="str">
        <f>'Budget to Print (P)'!G205</f>
        <v>BS-11718001</v>
      </c>
    </row>
    <row r="206">
      <c r="B206" t="str">
        <f>'Budget to Print (P)'!B206</f>
        <v/>
      </c>
      <c r="C206" t="str">
        <f>'Budget to Print (P)'!C206</f>
        <v/>
      </c>
      <c r="D206" t="str">
        <f>'Budget to Print (P)'!D206</f>
        <v/>
      </c>
      <c r="E206" t="str">
        <f>'Budget to Print (P)'!E206</f>
        <v/>
      </c>
      <c r="F206" t="str">
        <f>'Budget to Print (P)'!F206</f>
        <v/>
      </c>
      <c r="G206" t="str">
        <f>'Budget to Print (P)'!G206</f>
        <v>Blank Row</v>
      </c>
    </row>
    <row r="207">
      <c r="B207" t="str">
        <f>'Budget to Print (P)'!B207</f>
        <v/>
      </c>
      <c r="C207" t="str">
        <f>'Budget to Print (P)'!C207</f>
        <v/>
      </c>
      <c r="D207" t="str">
        <f>'Budget to Print (P)'!D207</f>
        <v/>
      </c>
      <c r="E207" t="str">
        <f>'Budget to Print (P)'!E207</f>
        <v/>
      </c>
      <c r="F207" t="str">
        <f>'Budget to Print (P)'!F207</f>
        <v/>
      </c>
      <c r="G207" t="str">
        <f>'Budget to Print (P)'!G207</f>
        <v>Blank Row</v>
      </c>
    </row>
    <row r="208">
      <c r="B208" t="str">
        <f>'Budget to Print (P)'!B208</f>
        <v/>
      </c>
      <c r="C208" t="str">
        <f>'Budget to Print (P)'!C208</f>
        <v/>
      </c>
      <c r="D208" t="str">
        <f>'Budget to Print (P)'!D208</f>
        <v/>
      </c>
      <c r="E208" t="str">
        <f>'Budget to Print (P)'!E208</f>
        <v/>
      </c>
      <c r="F208" t="str">
        <f>'Budget to Print (P)'!F208</f>
        <v/>
      </c>
      <c r="G208" t="str">
        <f>'Budget to Print (P)'!G208</f>
        <v>Blank Row</v>
      </c>
    </row>
    <row r="209">
      <c r="B209" t="str">
        <f>'Budget to Print (P)'!B209</f>
        <v/>
      </c>
      <c r="C209" t="str">
        <f>'Budget to Print (P)'!C209</f>
        <v/>
      </c>
      <c r="D209" t="str">
        <f>'Budget to Print (P)'!D209</f>
        <v/>
      </c>
      <c r="E209" t="str">
        <f>'Budget to Print (P)'!E209</f>
        <v/>
      </c>
      <c r="F209" t="str">
        <f>'Budget to Print (P)'!F209</f>
        <v/>
      </c>
      <c r="G209" t="str">
        <f>'Budget to Print (P)'!G209</f>
        <v>Blank Row</v>
      </c>
    </row>
    <row r="210">
      <c r="B210" t="str">
        <f>'Budget to Print (P)'!B210</f>
        <v/>
      </c>
      <c r="C210" t="str">
        <f>'Budget to Print (P)'!C210</f>
        <v/>
      </c>
      <c r="D210" t="str">
        <f>'Budget to Print (P)'!D210</f>
        <v/>
      </c>
      <c r="E210" t="str">
        <f>'Budget to Print (P)'!E210</f>
        <v/>
      </c>
      <c r="F210" t="str">
        <f>'Budget to Print (P)'!F210</f>
        <v/>
      </c>
      <c r="G210" t="str">
        <f>'Budget to Print (P)'!G210</f>
        <v>Blank Row</v>
      </c>
    </row>
    <row r="211">
      <c r="B211" t="str">
        <f>'Budget to Print (P)'!B211</f>
        <v/>
      </c>
      <c r="C211" t="str">
        <f>'Budget to Print (P)'!C211</f>
        <v/>
      </c>
      <c r="D211" t="str">
        <f>'Budget to Print (P)'!D211</f>
        <v/>
      </c>
      <c r="E211" t="str">
        <f>'Budget to Print (P)'!E211</f>
        <v/>
      </c>
      <c r="F211" t="str">
        <f>'Budget to Print (P)'!F211</f>
        <v/>
      </c>
      <c r="G211" t="str">
        <f>'Budget to Print (P)'!G211</f>
        <v>Blank Row</v>
      </c>
    </row>
    <row r="212">
      <c r="B212">
        <f>'Budget to Print (P)'!B212</f>
        <v>171</v>
      </c>
      <c r="C212" t="str">
        <f>'Budget to Print (P)'!C212</f>
        <v>Total  Interest Earned</v>
      </c>
      <c r="D212">
        <f>'Budget to Print (P)'!D212</f>
        <v>658107</v>
      </c>
      <c r="E212">
        <f>'Budget to Print (P)'!E212</f>
        <v>700000</v>
      </c>
      <c r="F212">
        <f>'Budget to Print (P)'!F212</f>
        <v>800000</v>
      </c>
      <c r="G212" t="str">
        <f>'Budget to Print (P)'!G212</f>
        <v>BS-1171</v>
      </c>
    </row>
    <row r="213" xml:space="preserve">
      <c r="B213" t="str">
        <v>BS-2 PARTICULARS</v>
      </c>
      <c r="D213" t="str">
        <f>D200</f>
        <v>Actuals for the year 2023-2024   (യഥാര്‍ത്ഥ കണക്ക് 2023-2024)</v>
      </c>
      <c r="E213" t="str">
        <f>E200</f>
        <v>Budget  for the  year (including all revisions) 2024-2025  (പരിഷ്കരിച്ച ബജറ്റ്  2024-2025)</v>
      </c>
      <c r="F213" t="str" xml:space="preserve">
        <f>F200</f>
        <v xml:space="preserve">Budget for the Year2025-2026
 (ബജറ്റ്-2025-2026)</v>
      </c>
      <c r="G213" t="str">
        <v>Statement</v>
      </c>
    </row>
    <row r="214">
      <c r="B214" t="str">
        <f>'Budget to Print (P)'!B214</f>
        <v>180 - Other Income</v>
      </c>
      <c r="G214" t="str">
        <f>'Budget to Print (P)'!G214</f>
        <v>BS-1180 - Other Income</v>
      </c>
    </row>
    <row r="215">
      <c r="B215">
        <f>'Budget to Print (P)'!B215</f>
        <v>1801001</v>
      </c>
      <c r="C215" t="str">
        <f>'Budget to Print (P)'!C215</f>
        <v>Deposits Forfeited-നിക്ഷേപങ്ങള്‍ കണ്ടുകെട്ടിയത്</v>
      </c>
      <c r="D215">
        <f>'Budget to Print (P)'!D215</f>
        <v>117534</v>
      </c>
      <c r="E215">
        <f>'Budget to Print (P)'!E215</f>
        <v>15000</v>
      </c>
      <c r="F215">
        <f>'Budget to Print (P)'!F215</f>
        <v>50000</v>
      </c>
      <c r="G215" t="str">
        <f>'Budget to Print (P)'!G215</f>
        <v>BS-11801001</v>
      </c>
    </row>
    <row r="216">
      <c r="B216">
        <f>'Budget to Print (P)'!B216</f>
        <v>1801101</v>
      </c>
      <c r="C216" t="str">
        <f>'Budget to Print (P)'!C216</f>
        <v>Lapsed Deposits-കാലഹരണപ്പെട്ട നിക്ഷേപങ്ങള്‍</v>
      </c>
      <c r="D216">
        <f>'Budget to Print (P)'!D216</f>
        <v>0</v>
      </c>
      <c r="E216">
        <f>'Budget to Print (P)'!E216</f>
        <v>0</v>
      </c>
      <c r="F216">
        <f>'Budget to Print (P)'!F216</f>
        <v>0</v>
      </c>
      <c r="G216" t="str">
        <f>'Budget to Print (P)'!G216</f>
        <v>BS-11801101</v>
      </c>
    </row>
    <row r="217">
      <c r="B217">
        <f>'Budget to Print (P)'!B217</f>
        <v>1802001</v>
      </c>
      <c r="C217" t="str">
        <f>'Budget to Print (P)'!C217</f>
        <v>Insurance Claim Recovery-ഇന്ഷുറന്സ് ക്ലെയിം ലഭിച്ചത്</v>
      </c>
      <c r="D217">
        <f>'Budget to Print (P)'!D217</f>
        <v>0</v>
      </c>
      <c r="E217">
        <f>'Budget to Print (P)'!E217</f>
        <v>0</v>
      </c>
      <c r="F217">
        <f>'Budget to Print (P)'!F217</f>
        <v>0</v>
      </c>
      <c r="G217" t="str">
        <f>'Budget to Print (P)'!G217</f>
        <v>BS-11802001</v>
      </c>
    </row>
    <row r="218">
      <c r="B218">
        <f>'Budget to Print (P)'!B218</f>
        <v>1803001</v>
      </c>
      <c r="C218" t="str">
        <f>'Budget to Print (P)'!C218</f>
        <v>Profit on Disposal of Fixed Assets-സ്ഥിര ആസ്തികളുടെ വില്പ്പനയിലുള്ള ലാഭം</v>
      </c>
      <c r="D218">
        <f>'Budget to Print (P)'!D218</f>
        <v>0</v>
      </c>
      <c r="E218">
        <f>'Budget to Print (P)'!E218</f>
        <v>0</v>
      </c>
      <c r="F218">
        <f>'Budget to Print (P)'!F218</f>
        <v>0</v>
      </c>
      <c r="G218" t="str">
        <f>'Budget to Print (P)'!G218</f>
        <v>BS-11803001</v>
      </c>
    </row>
    <row r="219">
      <c r="B219">
        <f>'Budget to Print (P)'!B219</f>
        <v>1804001</v>
      </c>
      <c r="C219" t="str">
        <f>'Budget to Print (P)'!C219</f>
        <v>Recovery from Employees-ജീവനക്കാരില്‍ നിന്നുള്ള റിക്കവറികള്‍</v>
      </c>
      <c r="D219">
        <f>'Budget to Print (P)'!D219</f>
        <v>0</v>
      </c>
      <c r="E219">
        <f>'Budget to Print (P)'!E219</f>
        <v>21</v>
      </c>
      <c r="F219">
        <f>'Budget to Print (P)'!F219</f>
        <v>0</v>
      </c>
      <c r="G219" t="str">
        <f>'Budget to Print (P)'!G219</f>
        <v>BS-11804001</v>
      </c>
    </row>
    <row r="220">
      <c r="B220">
        <f>'Budget to Print (P)'!B220</f>
        <v>1808001</v>
      </c>
      <c r="C220" t="str">
        <f>'Budget to Print (P)'!C220</f>
        <v>Miscellaneous Income</v>
      </c>
      <c r="D220">
        <f>'Budget to Print (P)'!D220</f>
        <v>108000</v>
      </c>
      <c r="E220">
        <f>'Budget to Print (P)'!E220</f>
        <v>11000</v>
      </c>
      <c r="F220">
        <f>'Budget to Print (P)'!F220</f>
        <v>25000</v>
      </c>
      <c r="G220" t="str">
        <f>'Budget to Print (P)'!G220</f>
        <v>BS-11808001</v>
      </c>
    </row>
    <row r="221">
      <c r="B221" t="str">
        <f>'Budget to Print (P)'!B221</f>
        <v/>
      </c>
      <c r="C221" t="str">
        <f>'Budget to Print (P)'!C221</f>
        <v/>
      </c>
      <c r="D221" t="str">
        <f>'Budget to Print (P)'!D221</f>
        <v/>
      </c>
      <c r="E221" t="str">
        <f>'Budget to Print (P)'!E221</f>
        <v/>
      </c>
      <c r="F221" t="str">
        <f>'Budget to Print (P)'!F221</f>
        <v/>
      </c>
      <c r="G221" t="str">
        <f>'Budget to Print (P)'!G221</f>
        <v>Blank Row</v>
      </c>
    </row>
    <row r="222">
      <c r="B222" t="str">
        <f>'Budget to Print (P)'!B222</f>
        <v/>
      </c>
      <c r="C222" t="str">
        <f>'Budget to Print (P)'!C222</f>
        <v/>
      </c>
      <c r="D222" t="str">
        <f>'Budget to Print (P)'!D222</f>
        <v/>
      </c>
      <c r="E222" t="str">
        <f>'Budget to Print (P)'!E222</f>
        <v/>
      </c>
      <c r="F222" t="str">
        <f>'Budget to Print (P)'!F222</f>
        <v/>
      </c>
      <c r="G222" t="str">
        <f>'Budget to Print (P)'!G222</f>
        <v>Blank Row</v>
      </c>
    </row>
    <row r="223">
      <c r="B223" t="str">
        <f>'Budget to Print (P)'!B223</f>
        <v/>
      </c>
      <c r="C223" t="str">
        <f>'Budget to Print (P)'!C223</f>
        <v/>
      </c>
      <c r="D223" t="str">
        <f>'Budget to Print (P)'!D223</f>
        <v/>
      </c>
      <c r="E223" t="str">
        <f>'Budget to Print (P)'!E223</f>
        <v/>
      </c>
      <c r="F223" t="str">
        <f>'Budget to Print (P)'!F223</f>
        <v/>
      </c>
      <c r="G223" t="str">
        <f>'Budget to Print (P)'!G223</f>
        <v>Blank Row</v>
      </c>
    </row>
    <row r="224">
      <c r="B224" t="str">
        <f>'Budget to Print (P)'!B224</f>
        <v/>
      </c>
      <c r="C224" t="str">
        <f>'Budget to Print (P)'!C224</f>
        <v/>
      </c>
      <c r="D224" t="str">
        <f>'Budget to Print (P)'!D224</f>
        <v/>
      </c>
      <c r="E224" t="str">
        <f>'Budget to Print (P)'!E224</f>
        <v/>
      </c>
      <c r="F224" t="str">
        <f>'Budget to Print (P)'!F224</f>
        <v/>
      </c>
      <c r="G224" t="str">
        <f>'Budget to Print (P)'!G224</f>
        <v>Blank Row</v>
      </c>
    </row>
    <row r="225">
      <c r="B225">
        <f>'Budget to Print (P)'!B225</f>
        <v>180</v>
      </c>
      <c r="C225" t="str">
        <f>'Budget to Print (P)'!C225</f>
        <v>Total Other Income</v>
      </c>
      <c r="D225">
        <f>'Budget to Print (P)'!D225</f>
        <v>225534</v>
      </c>
      <c r="E225">
        <f>'Budget to Print (P)'!E225</f>
        <v>26021</v>
      </c>
      <c r="F225">
        <f>'Budget to Print (P)'!F225</f>
        <v>75000</v>
      </c>
      <c r="G225" t="str">
        <f>'Budget to Print (P)'!G225</f>
        <v>BS-1180</v>
      </c>
    </row>
    <row r="226">
      <c r="B226" t="str">
        <v>Total-Non tax revenue-ആകെ നികുതിയിതര വരവുകള്‍</v>
      </c>
      <c r="D226">
        <f>'Budget to Print (P)'!D226</f>
        <v>6277136</v>
      </c>
      <c r="E226">
        <f>'Budget to Print (P)'!E226</f>
        <v>6073521</v>
      </c>
      <c r="F226">
        <f>'Budget to Print (P)'!F226</f>
        <v>6074000</v>
      </c>
      <c r="G226" t="str">
        <v>Total</v>
      </c>
    </row>
    <row r="227">
      <c r="B227" t="str">
        <f>B57</f>
        <v>Karassery Grama Panchayath Draft  Budget for the Financial Year 2025-2026</v>
      </c>
      <c r="G227" t="str">
        <f>IF(B227="", "Blank Row", "BS-1"&amp;B227)</f>
        <v>BS-1Karassery Grama Panchayath Draft  Budget for the Financial Year 2025-2026</v>
      </c>
    </row>
    <row r="228">
      <c r="B228" t="str">
        <f>'Budget to Print (P)'!B228:F228</f>
        <v>BS-3- GENERAL PURPOSE FUND-   ജനറല്‍ പര്‍പ്പസ് ഫണ്ട്  )</v>
      </c>
      <c r="G228" t="str">
        <f>'Budget to Print (P)'!G228</f>
        <v>BS-1BS-3- GENERAL PURPOSE FUND-   ജനറല്‍ പര്‍പ്പസ് ഫണ്ട്  )</v>
      </c>
    </row>
    <row r="229" xml:space="preserve">
      <c r="B229" t="str">
        <v>DETAILED HEAD CODE</v>
      </c>
      <c r="C229" t="str">
        <v>PARTICULARS (ഇനവിവരം)</v>
      </c>
      <c r="D229" t="str">
        <f>D213</f>
        <v>Actuals for the year 2023-2024   (യഥാര്‍ത്ഥ കണക്ക് 2023-2024)</v>
      </c>
      <c r="E229" t="str">
        <f>E213</f>
        <v>Budget  for the  year (including all revisions) 2024-2025  (പരിഷ്കരിച്ച ബജറ്റ്  2024-2025)</v>
      </c>
      <c r="F229" t="str" xml:space="preserve">
        <f>F213</f>
        <v xml:space="preserve">Budget for the Year2025-2026
 (ബജറ്റ്-2025-2026)</v>
      </c>
      <c r="G229" t="str">
        <f>'Budget to Print (P)'!G229</f>
        <v>BS-1DETAILED HEAD CODE</v>
      </c>
    </row>
    <row r="230">
      <c r="B230">
        <f>'Budget to Print (P)'!B230</f>
        <v>1601005</v>
      </c>
      <c r="C230" t="str">
        <f>'Budget to Print (P)'!C230</f>
        <v xml:space="preserve">General purpose fund-ജനറല്‍ പര്‍പ്പസ് ഫണ്ട് </v>
      </c>
      <c r="D230">
        <f>'Budget to Print (P)'!D230</f>
        <v>14495400</v>
      </c>
      <c r="E230">
        <f>'Budget to Print (P)'!E230</f>
        <v>21933000</v>
      </c>
      <c r="F230">
        <f>'Budget to Print (P)'!F230</f>
        <v>22031000</v>
      </c>
      <c r="G230" t="str">
        <f>'Budget to Print (P)'!G230</f>
        <v>BS-11601005</v>
      </c>
    </row>
    <row r="231">
      <c r="B231" t="str">
        <f>IF(OR(  'BS-3'!B8=0, 'BS-3'!B8=""),"", 'BS-3'!B8)</f>
        <v/>
      </c>
      <c r="C231" t="str">
        <f>IF(OR(  'BS-3'!B8=0, 'BS-3'!B8=""),"", 'BS-3'!C8)</f>
        <v/>
      </c>
      <c r="D231" t="str">
        <f>IF(OR(  'BS-3'!B8=0, 'BS-3'!B8=""),"", 'BS-3'!D8)</f>
        <v/>
      </c>
      <c r="E231" t="str">
        <f>IF(OR(  'BS-3'!B8=0, 'BS-3'!B8=""),"", 'BS-3'!E8)</f>
        <v/>
      </c>
      <c r="F231" t="str">
        <f>IF(OR(  'BS-3'!B8=0, 'BS-3'!B8=""),"", 'BS-3'!F8)</f>
        <v/>
      </c>
      <c r="G231" t="str">
        <f>IF(B231="", "Blank Row", "BS-1"&amp;B231)</f>
        <v>Blank Row</v>
      </c>
    </row>
    <row r="232">
      <c r="B232">
        <f>'Budget to Print (P)'!B232</f>
        <v>160</v>
      </c>
      <c r="C232" t="str">
        <f>'Budget to Print (P)'!C232</f>
        <v xml:space="preserve">Total-General purpose fund-ജനറല്‍ പര്‍പ്പസ് ഫണ്ട് </v>
      </c>
      <c r="D232">
        <f>'Budget to Print (P)'!D232</f>
        <v>14495400</v>
      </c>
      <c r="E232">
        <f>'Budget to Print (P)'!E232</f>
        <v>21933000</v>
      </c>
      <c r="F232">
        <f>'Budget to Print (P)'!F232</f>
        <v>22031000</v>
      </c>
      <c r="G232" t="str">
        <f>'Budget to Print (P)'!G232</f>
        <v>BS-1160</v>
      </c>
    </row>
    <row r="233">
      <c r="B233" t="str">
        <f>B57</f>
        <v>Karassery Grama Panchayath Draft  Budget for the Financial Year 2025-2026</v>
      </c>
      <c r="G233" t="str">
        <f>'Budget to Print (P)'!G233</f>
        <v>BS-1Karassery Grama Panchayath Draft  Budget for the Financial Year 2025-2026</v>
      </c>
    </row>
    <row r="234">
      <c r="B234" t="str">
        <f>'Budget to Print (P)'!B234:F234</f>
        <v xml:space="preserve">BS-4 -REVENUE INCOME-PLAN GRANTS- (പദ്ധതി ചെലവുകള്‍ക്കു വേണ്ടിയുള്ള ഗ്രാന്‍റ്/ഫണ്ട്/വിഹിതം - റവന്യു വരവുകള്‍ )  </v>
      </c>
      <c r="G234" t="str">
        <f>'Budget to Print (P)'!G234</f>
        <v xml:space="preserve">BS-1BS-4 -REVENUE INCOME-PLAN GRANTS- (പദ്ധതി ചെലവുകള്‍ക്കു വേണ്ടിയുള്ള ഗ്രാന്‍റ്/ഫണ്ട്/വിഹിതം - റവന്യു വരവുകള്‍ )  </v>
      </c>
    </row>
    <row r="235" xml:space="preserve">
      <c r="B235" t="str">
        <v>DETAILED HEAD CODE</v>
      </c>
      <c r="C235" t="str">
        <v>PARTICULARS (ഇനവിവരം)</v>
      </c>
      <c r="D235" t="str">
        <f>D229</f>
        <v>Actuals for the year 2023-2024   (യഥാര്‍ത്ഥ കണക്ക് 2023-2024)</v>
      </c>
      <c r="E235" t="str">
        <f>E229</f>
        <v>Budget  for the  year (including all revisions) 2024-2025  (പരിഷ്കരിച്ച ബജറ്റ്  2024-2025)</v>
      </c>
      <c r="F235" t="str" xml:space="preserve">
        <f>F229</f>
        <v xml:space="preserve">Budget for the Year2025-2026
 (ബജറ്റ്-2025-2026)</v>
      </c>
      <c r="G235" t="str">
        <f>'Budget to Print (P)'!G235</f>
        <v>BS-1DETAILED HEAD CODE</v>
      </c>
    </row>
    <row r="236">
      <c r="B236">
        <f>'Budget to Print (P)'!B236</f>
        <v>3111001</v>
      </c>
      <c r="C236" t="str">
        <f>'Budget to Print (P)'!C236</f>
        <v>Special Funds-പ്രത്യേക ഫണ്ട്</v>
      </c>
      <c r="D236">
        <f>'Budget to Print (P)'!D236</f>
        <v>0</v>
      </c>
      <c r="E236">
        <f>'Budget to Print (P)'!E236</f>
        <v>0</v>
      </c>
      <c r="F236">
        <f>'Budget to Print (P)'!F236</f>
        <v>0</v>
      </c>
      <c r="G236" t="str">
        <f>'Budget to Print (P)'!G236</f>
        <v>BS-13111001</v>
      </c>
    </row>
    <row r="237">
      <c r="B237">
        <f>'Budget to Print (P)'!B237</f>
        <v>3112001</v>
      </c>
      <c r="C237" t="str">
        <f>'Budget to Print (P)'!C237</f>
        <v xml:space="preserve">Development Fund for Transfer to Other LSGIs for Joint Venture Project - for Capital Expenditure-സംയോജിത പദ്ധതികള്‍ക്കുള്ള വികസന ഫണ്ട് വിഹിതം-മൂലധന  ചെലവുകള്‍ക്ക്‌ </v>
      </c>
      <c r="D237">
        <f>'Budget to Print (P)'!D237</f>
        <v>0</v>
      </c>
      <c r="E237">
        <f>'Budget to Print (P)'!E237</f>
        <v>0</v>
      </c>
      <c r="F237">
        <f>'Budget to Print (P)'!F237</f>
        <v>0</v>
      </c>
      <c r="G237" t="str">
        <f>'Budget to Print (P)'!G237</f>
        <v>BS-13112001</v>
      </c>
    </row>
    <row r="238">
      <c r="B238">
        <f>'Budget to Print (P)'!B238</f>
        <v>3112002</v>
      </c>
      <c r="C238" t="str">
        <f>'Budget to Print (P)'!C238</f>
        <v xml:space="preserve">Development Fund for Transfer to Other LSGIs for Joint Venture Project - for Revenue Expenditure -സംയോജിത പദ്ധതികള്‍ക്കുള്ള വികസന ഫണ്ട് വിഹിതം-റവന്യു ചെലവുകള്‍ക്ക്‌ </v>
      </c>
      <c r="D238">
        <f>'Budget to Print (P)'!D238</f>
        <v>0</v>
      </c>
      <c r="E238">
        <f>'Budget to Print (P)'!E238</f>
        <v>0</v>
      </c>
      <c r="F238">
        <f>'Budget to Print (P)'!F238</f>
        <v>0</v>
      </c>
      <c r="G238" t="str">
        <f>'Budget to Print (P)'!G238</f>
        <v>BS-13112002</v>
      </c>
    </row>
    <row r="239">
      <c r="B239">
        <f>'Budget to Print (P)'!B239</f>
        <v>3112003</v>
      </c>
      <c r="C239" t="str">
        <f>'Budget to Print (P)'!C239</f>
        <v xml:space="preserve">Development Fund for Transfer to Other LSGIs for Other Specific Purposes - for Capital Expenditure-പ്രത്യേക  പദ്ധതികള്‍ക്കുള്ള വികസന ഫണ്ട് വിഹിതം-മൂലധന ചെലവുകള്‍ക്ക്‌ </v>
      </c>
      <c r="D239">
        <f>'Budget to Print (P)'!D239</f>
        <v>0</v>
      </c>
      <c r="E239">
        <f>'Budget to Print (P)'!E239</f>
        <v>0</v>
      </c>
      <c r="F239">
        <f>'Budget to Print (P)'!F239</f>
        <v>0</v>
      </c>
      <c r="G239" t="str">
        <f>'Budget to Print (P)'!G239</f>
        <v>BS-13112003</v>
      </c>
    </row>
    <row r="240">
      <c r="B240">
        <f>'Budget to Print (P)'!B240</f>
        <v>3112004</v>
      </c>
      <c r="C240" t="str">
        <f>'Budget to Print (P)'!C240</f>
        <v xml:space="preserve">Development Fund for Transfer to Other LSGIs for Other Specific Purposes - for Revenue Expenditure-പ്രത്യേക  പദ്ധതികള്‍ക്കുള്ള വികസന ഫണ്ട് വിഹിതം-റവന്യു ചെലവുകള്‍ക്ക്‌ </v>
      </c>
      <c r="D240">
        <f>'Budget to Print (P)'!D240</f>
        <v>0</v>
      </c>
      <c r="E240">
        <f>'Budget to Print (P)'!E240</f>
        <v>0</v>
      </c>
      <c r="F240">
        <f>'Budget to Print (P)'!F240</f>
        <v>0</v>
      </c>
      <c r="G240" t="str">
        <f>'Budget to Print (P)'!G240</f>
        <v>BS-13112004</v>
      </c>
    </row>
    <row r="241">
      <c r="B241">
        <f>'Budget to Print (P)'!B241</f>
        <v>3117101</v>
      </c>
      <c r="C241" t="str">
        <f>'Budget to Print (P)'!C241</f>
        <v xml:space="preserve"> Trust or Agency Funds-ട്രസ്റ്റ്/ഏജന്‍സി ഫണ്ടുകള്‍</v>
      </c>
      <c r="D241">
        <f>'Budget to Print (P)'!D241</f>
        <v>0</v>
      </c>
      <c r="E241">
        <f>'Budget to Print (P)'!E241</f>
        <v>0</v>
      </c>
      <c r="F241">
        <f>'Budget to Print (P)'!F241</f>
        <v>0</v>
      </c>
      <c r="G241" t="str">
        <f>'Budget to Print (P)'!G241</f>
        <v>BS-13117101</v>
      </c>
    </row>
    <row r="242">
      <c r="B242">
        <f>'Budget to Print (P)'!B242</f>
        <v>3121001</v>
      </c>
      <c r="C242" t="str">
        <f>'Budget to Print (P)'!C242</f>
        <v>capital contribution-</v>
      </c>
      <c r="D242">
        <f>'Budget to Print (P)'!D242</f>
        <v>0</v>
      </c>
      <c r="E242">
        <f>'Budget to Print (P)'!E242</f>
        <v>0</v>
      </c>
      <c r="F242">
        <f>'Budget to Print (P)'!F242</f>
        <v>0</v>
      </c>
      <c r="G242" t="str">
        <f>'Budget to Print (P)'!G242</f>
        <v>BS-13121001</v>
      </c>
    </row>
    <row r="243">
      <c r="B243">
        <f>'Budget to Print (P)'!B243</f>
        <v>3201001</v>
      </c>
      <c r="C243" t="str">
        <f>'Budget to Print (P)'!C243</f>
        <v xml:space="preserve">Grants, Funds &amp; Contributions for Specific Purposes -centrally sponsored  Schemes-കേന്ദ്രാവിഷ്കൃത പദ്ധതികള്‍ക്ക്  വേണ്ടിയുള്ള ഗ്രാന്റുകളും ഫണ്ടുകളും വിഹിതങ്ങളും </v>
      </c>
      <c r="D243">
        <f>'Budget to Print (P)'!D243</f>
        <v>39249819</v>
      </c>
      <c r="E243">
        <f>'Budget to Print (P)'!E243</f>
        <v>20000000</v>
      </c>
      <c r="F243">
        <f>'Budget to Print (P)'!F243</f>
        <v>41701984</v>
      </c>
      <c r="G243" t="str">
        <f>'Budget to Print (P)'!G243</f>
        <v>BS-13201001</v>
      </c>
    </row>
    <row r="244">
      <c r="B244">
        <f>'Budget to Print (P)'!B244</f>
        <v>3201002</v>
      </c>
      <c r="C244" t="str">
        <f>'Budget to Print (P)'!C244</f>
        <v xml:space="preserve">Grants, Funds &amp; Contributions for Specific Purposes - Other Central Government Grants -  കേന്ദ്ര സര്‍ക്കാരില്‍ നിന്നുള്ള ഗ്രാന്റുകളും ഫണ്ടുകളും വിഹിതങ്ങളും--പ്രത്യേക  പദ്ധതികള്‍ക്കുള്ളത് </v>
      </c>
      <c r="D244">
        <f>'Budget to Print (P)'!D244</f>
        <v>5674152</v>
      </c>
      <c r="E244">
        <f>'Budget to Print (P)'!E244</f>
        <v>12500000</v>
      </c>
      <c r="F244">
        <f>'Budget to Print (P)'!F244</f>
        <v>8500000</v>
      </c>
      <c r="G244" t="str">
        <f>'Budget to Print (P)'!G244</f>
        <v>BS-13201002</v>
      </c>
    </row>
    <row r="245">
      <c r="B245">
        <f>'Budget to Print (P)'!B245</f>
        <v>3202001</v>
      </c>
      <c r="C245" t="str">
        <f>'Budget to Print (P)'!C245</f>
        <v>Development Fund - General - Revenue-വികസന ഫണ്ട് - പൊതുവിഭാഗം - റവന്യൂ ചെലവുകള്‍ക്കായുള്ള വരവുകള്‍</v>
      </c>
      <c r="D245">
        <f>'Budget to Print (P)'!D245</f>
        <v>22043332</v>
      </c>
      <c r="E245">
        <f>'Budget to Print (P)'!E245</f>
        <v>17632000</v>
      </c>
      <c r="F245">
        <f>'Budget to Print (P)'!F245</f>
        <v>23523000</v>
      </c>
      <c r="G245" t="str">
        <f>'Budget to Print (P)'!G245</f>
        <v>BS-13202001</v>
      </c>
    </row>
    <row r="246">
      <c r="B246">
        <f>'Budget to Print (P)'!B246</f>
        <v>3202001</v>
      </c>
      <c r="C246" t="str">
        <f>'Budget to Print (P)'!C246</f>
        <v>Development Fund - SCSP -Revenue -വികസന ഫണ്ട് - പട്ടികജാതി ഘടകപദ്ധതി - റവന്യൂ ചെലവുകള്‍ക്കായുള്ള വരവുകള്‍</v>
      </c>
      <c r="D246">
        <f>'Budget to Print (P)'!D246</f>
        <v>6911509</v>
      </c>
      <c r="E246">
        <f>'Budget to Print (P)'!E246</f>
        <v>7165000</v>
      </c>
      <c r="F246">
        <f>'Budget to Print (P)'!F246</f>
        <v>7667000</v>
      </c>
      <c r="G246" t="str">
        <f>'Budget to Print (P)'!G246</f>
        <v>BS-13202001</v>
      </c>
    </row>
    <row r="247">
      <c r="B247">
        <f>'Budget to Print (P)'!B247</f>
        <v>3202001</v>
      </c>
      <c r="C247" t="str">
        <f>'Budget to Print (P)'!C247</f>
        <v>Development Fund - TSP - Revenuel -വികസന ഫണ്ട് - പട്ടികവര്‍ഗ്ഗഘടകപദ്ധതി - റവന്യൂ ചെലവുകള്‍ക്കായുള്ള വരവുകള്‍</v>
      </c>
      <c r="D247">
        <f>'Budget to Print (P)'!D247</f>
        <v>1555697</v>
      </c>
      <c r="E247">
        <f>'Budget to Print (P)'!E247</f>
        <v>2064000</v>
      </c>
      <c r="F247">
        <f>'Budget to Print (P)'!F247</f>
        <v>2208000</v>
      </c>
      <c r="G247" t="str">
        <f>'Budget to Print (P)'!G247</f>
        <v>BS-13202001</v>
      </c>
    </row>
    <row r="248">
      <c r="B248">
        <f>'Budget to Print (P)'!B248</f>
        <v>3202001</v>
      </c>
      <c r="C248" t="str">
        <f>'Budget to Print (P)'!C248</f>
        <v>Development Fund - CFC  - Revenue -വികസന ഫണ്ട് - കേന്ദ്രധനകാര്യ കമ്മീഷന്‍ ഗ്രാന്‍റ്- റവന്യൂ ചെലവുകള്‍ക്കായുള്ള വരവുകള്‍</v>
      </c>
      <c r="D248">
        <f>'Budget to Print (P)'!D248</f>
        <v>498803</v>
      </c>
      <c r="E248">
        <f>'Budget to Print (P)'!E248</f>
        <v>17001963</v>
      </c>
      <c r="F248">
        <f>'Budget to Print (P)'!F248</f>
        <v>5137000</v>
      </c>
      <c r="G248" t="str">
        <f>'Budget to Print (P)'!G248</f>
        <v>BS-13202001</v>
      </c>
    </row>
    <row r="249">
      <c r="B249">
        <f>'Budget to Print (P)'!B249</f>
        <v>3202001</v>
      </c>
      <c r="C249" t="str">
        <f>'Budget to Print (P)'!C249</f>
        <v>Development Fund - KLGSDP  - Revenue -വികസന ഫണ്ട് - ലോകബാങ്ക് ധനസഹായം- റവന്യൂ ചെലവുകള്‍ക്കായുള്ള വരവുകള്‍</v>
      </c>
      <c r="D249">
        <f>'Budget to Print (P)'!D249</f>
        <v>0</v>
      </c>
      <c r="E249">
        <f>'Budget to Print (P)'!E249</f>
        <v>0</v>
      </c>
      <c r="F249">
        <f>'Budget to Print (P)'!F249</f>
        <v>0</v>
      </c>
      <c r="G249" t="str">
        <f>'Budget to Print (P)'!G249</f>
        <v>BS-13202001</v>
      </c>
    </row>
    <row r="250">
      <c r="B250">
        <f>'Budget to Print (P)'!B250</f>
        <v>3202001</v>
      </c>
      <c r="C250" t="str">
        <f>'Budget to Print (P)'!C250</f>
        <v>Development Fund - Special Grant  - Revenue -വികസന ഫണ്ട് - സ്പെഷ്യല്‍ ഗ്രാന്‍റ്- റവന്യൂ ചെലവുകള്‍ക്കായുള്ള വരവുകള്‍</v>
      </c>
      <c r="D250">
        <f>'Budget to Print (P)'!D250</f>
        <v>0</v>
      </c>
      <c r="E250">
        <f>'Budget to Print (P)'!E250</f>
        <v>0</v>
      </c>
      <c r="F250">
        <f>'Budget to Print (P)'!F250</f>
        <v>0</v>
      </c>
      <c r="G250" t="str">
        <f>'Budget to Print (P)'!G250</f>
        <v>BS-13202001</v>
      </c>
    </row>
    <row r="251">
      <c r="B251">
        <f>'Budget to Print (P)'!B251</f>
        <v>3202001</v>
      </c>
      <c r="C251" t="str">
        <f>'Budget to Print (P)'!C251</f>
        <v>Maintenance Fund - Road Assets -Revenue- സംരക്ഷണച്ചെലവ് - റോഡ് ആസ്തികള്‍-- റവന്യൂ ചെലവുകള്‍ക്കായുള്ള വരവുകള്‍</v>
      </c>
      <c r="D251">
        <f>'Budget to Print (P)'!D251</f>
        <v>6079088</v>
      </c>
      <c r="E251">
        <f>'Budget to Print (P)'!E251</f>
        <v>20775000</v>
      </c>
      <c r="F251">
        <f>'Budget to Print (P)'!F251</f>
        <v>20646000</v>
      </c>
      <c r="G251" t="str">
        <f>'Budget to Print (P)'!G251</f>
        <v>BS-13202001</v>
      </c>
    </row>
    <row r="252">
      <c r="B252">
        <f>'Budget to Print (P)'!B252</f>
        <v>3202001</v>
      </c>
      <c r="C252" t="str">
        <f>'Budget to Print (P)'!C252</f>
        <v>Maintenance Fund - Non Road Assets - Revenue - സംരക്ഷണച്ചെലവ് - റോഡ് ഇതര ആസ്തികള്‍-- റവന്യൂ ചെലവുകള്‍ക്കായുള്ള വരവുകള്‍</v>
      </c>
      <c r="D252">
        <f>'Budget to Print (P)'!D252</f>
        <v>2114896</v>
      </c>
      <c r="E252">
        <f>'Budget to Print (P)'!E252</f>
        <v>4867000</v>
      </c>
      <c r="F252">
        <f>'Budget to Print (P)'!F252</f>
        <v>4930000</v>
      </c>
      <c r="G252" t="str">
        <f>'Budget to Print (P)'!G252</f>
        <v>BS-13202001</v>
      </c>
    </row>
    <row r="253">
      <c r="B253">
        <f>'Budget to Print (P)'!B253</f>
        <v>3202002</v>
      </c>
      <c r="C253" t="str">
        <f>'Budget to Print (P)'!C253</f>
        <v xml:space="preserve">Fund for Transferred Institutions -ഘടക സ്ഥാപനങ്ങള്‍ക്ക്  വേണ്ടിയുള്ള പ്രത്യേക ഫണ്ടുകള്‍  </v>
      </c>
      <c r="D253">
        <f>'Budget to Print (P)'!D253</f>
        <v>0</v>
      </c>
      <c r="E253">
        <f>'Budget to Print (P)'!E253</f>
        <v>0</v>
      </c>
      <c r="F253">
        <f>'Budget to Print (P)'!F253</f>
        <v>0</v>
      </c>
      <c r="G253" t="str">
        <f>'Budget to Print (P)'!G253</f>
        <v>BS-13202002</v>
      </c>
    </row>
    <row r="254">
      <c r="B254">
        <f>'Budget to Print (P)'!B254</f>
        <v>3202003</v>
      </c>
      <c r="C254" t="str">
        <f>'Budget to Print (P)'!C254</f>
        <v xml:space="preserve">Grants, Funds &amp; Contributions for Specific Purposes - Other than Development Fund and State Sponsored Scheme Funds - Other purposes-വികസന ഫണ്ടുംസംസ്ഥാനാവിഷ്കൃത ഫണ്ടും ഒഴികെ മറ്റ് ആവശ്യങ്ങള്‍ക്കുള്ള   ഗ്രാന്റുകളും ഫണ്ടുകളും വിഹിതങ്ങളും </v>
      </c>
      <c r="D254">
        <f>'Budget to Print (P)'!D254</f>
        <v>0</v>
      </c>
      <c r="E254">
        <f>'Budget to Print (P)'!E254</f>
        <v>0</v>
      </c>
      <c r="F254">
        <f>'Budget to Print (P)'!F254</f>
        <v>0</v>
      </c>
      <c r="G254" t="str">
        <f>'Budget to Print (P)'!G254</f>
        <v>BS-13202003</v>
      </c>
    </row>
    <row r="255">
      <c r="B255">
        <f>'Budget to Print (P)'!B255</f>
        <v>3203001</v>
      </c>
      <c r="C255" t="str">
        <f>'Budget to Print (P)'!C255</f>
        <v xml:space="preserve">Grants, Funds &amp; Contributions for Specific Purposes - Other Government Agencies  മറ്റ് സര്‍ക്കാര്‍ ഏജന്‍സികളില്‍ നിന്നുള്ള ഗ്രാന്റുകളും ഫണ്ടുകളും വിഹിതങ്ങളും </v>
      </c>
      <c r="D255">
        <f>'Budget to Print (P)'!D255</f>
        <v>0</v>
      </c>
      <c r="E255">
        <f>'Budget to Print (P)'!E255</f>
        <v>0</v>
      </c>
      <c r="F255">
        <f>'Budget to Print (P)'!F255</f>
        <v>0</v>
      </c>
      <c r="G255" t="str">
        <f>'Budget to Print (P)'!G255</f>
        <v>BS-13203001</v>
      </c>
    </row>
    <row r="256">
      <c r="B256">
        <f>'Budget to Print (P)'!B256</f>
        <v>3204001</v>
      </c>
      <c r="C256" t="str">
        <f>'Budget to Print (P)'!C256</f>
        <v xml:space="preserve">Grants, Funds &amp; Contributions for Specific Purposes -  Financial Institutions -  ധനകാര്യ സ്ഥാപനങ്ങളില്‍ നിന്നുള്ള ഗ്രാന്റുകളും ഫണ്ടുകളും വിഹിതങ്ങളും </v>
      </c>
      <c r="D256">
        <f>'Budget to Print (P)'!D256</f>
        <v>0</v>
      </c>
      <c r="E256">
        <f>'Budget to Print (P)'!E256</f>
        <v>0</v>
      </c>
      <c r="F256">
        <f>'Budget to Print (P)'!F256</f>
        <v>0</v>
      </c>
      <c r="G256" t="str">
        <f>'Budget to Print (P)'!G256</f>
        <v>BS-13204001</v>
      </c>
    </row>
    <row r="257">
      <c r="B257">
        <f>'Budget to Print (P)'!B257</f>
        <v>3205001</v>
      </c>
      <c r="C257" t="str">
        <f>'Budget to Print (P)'!C257</f>
        <v xml:space="preserve">Grants, Funds &amp; Contributions for Specific Purposes - Welfare Bodies- ഗ്രാന്റുകളും ഫണ്ടുകളും വിഹിതങ്ങളും  </v>
      </c>
      <c r="D257">
        <f>'Budget to Print (P)'!D257</f>
        <v>0</v>
      </c>
      <c r="E257">
        <f>'Budget to Print (P)'!E257</f>
        <v>0</v>
      </c>
      <c r="F257">
        <f>'Budget to Print (P)'!F257</f>
        <v>0</v>
      </c>
      <c r="G257" t="str">
        <f>'Budget to Print (P)'!G257</f>
        <v>BS-13205001</v>
      </c>
    </row>
    <row r="258">
      <c r="B258">
        <f>'Budget to Print (P)'!B258</f>
        <v>3206001</v>
      </c>
      <c r="C258" t="str">
        <f>'Budget to Print (P)'!C258</f>
        <v xml:space="preserve">Grants, Funds &amp; Contributions for Specific Purposes - International Organizations-അന്തര്‍ദേശീയ സ്ഥാപനങ്ങളില്‍ നിന്നുള്ള ഗ്രാന്റുകളും ഫണ്ടുകളും വിഹിതങ്ങളും </v>
      </c>
      <c r="D258">
        <f>'Budget to Print (P)'!D258</f>
        <v>0</v>
      </c>
      <c r="E258">
        <f>'Budget to Print (P)'!E258</f>
        <v>0</v>
      </c>
      <c r="F258">
        <f>'Budget to Print (P)'!F258</f>
        <v>0</v>
      </c>
      <c r="G258" t="str">
        <f>'Budget to Print (P)'!G258</f>
        <v>BS-13206001</v>
      </c>
    </row>
    <row r="259">
      <c r="B259">
        <f>'Budget to Print (P)'!B259</f>
        <v>3207001</v>
      </c>
      <c r="C259" t="str">
        <f>'Budget to Print (P)'!C259</f>
        <v>Contributions for Joint Venture Projects (for Capital Expenditure) - From Other LSGIs - സംയുക്ത പ്രോജക്ടുകള്‍ക്കുള്ള വിഹിതം (മൂലധനച്ചെലവുകള്‍ക്ക് ) - മറ്റു തദ്ദേശസ്ഥാപനങ്ങളില്‍നിന്ന്</v>
      </c>
      <c r="D259">
        <f>'Budget to Print (P)'!D259</f>
        <v>7751487</v>
      </c>
      <c r="E259">
        <f>'Budget to Print (P)'!E259</f>
        <v>26800000</v>
      </c>
      <c r="F259">
        <f>'Budget to Print (P)'!F259</f>
        <v>32000000</v>
      </c>
      <c r="G259" t="str">
        <f>'Budget to Print (P)'!G259</f>
        <v>BS-13207001</v>
      </c>
    </row>
    <row r="260">
      <c r="B260">
        <f>'Budget to Print (P)'!B260</f>
        <v>3207002</v>
      </c>
      <c r="C260" t="str">
        <f>'Budget to Print (P)'!C260</f>
        <v>Contributions for Joint Venture Projects (for Centrally Sponsored Scheme) - From Other LSGIs - സംയുക്ത പ്രോജക്ടുകള്‍ക്കുള്ള വിഹിതം (കേന്ദ്രാവിഷ്ക്കൃത പദ്ധതികള്‍ക്ക് ) - മറ്റു തദ്ദേശസ്ഥാപനങ്ങളില്‍നിന്ന്</v>
      </c>
      <c r="D260">
        <f>'Budget to Print (P)'!D260</f>
        <v>0</v>
      </c>
      <c r="E260">
        <f>'Budget to Print (P)'!E260</f>
        <v>0</v>
      </c>
      <c r="F260">
        <f>'Budget to Print (P)'!F260</f>
        <v>0</v>
      </c>
      <c r="G260" t="str">
        <f>'Budget to Print (P)'!G260</f>
        <v>BS-13207002</v>
      </c>
    </row>
    <row r="261">
      <c r="B261">
        <f>'Budget to Print (P)'!B261</f>
        <v>3207003</v>
      </c>
      <c r="C261" t="str">
        <f>'Budget to Print (P)'!C261</f>
        <v xml:space="preserve">Contributions for Other Specific Purposes (for Revenue Expenditure)-പ്രത്യേക ഉദേശ പദ്ധതികള്‍ക്കുള്ള വിഹിതം(റവന്യു ചെലവുകള്‍ക്ക്‌) </v>
      </c>
      <c r="D261">
        <f>'Budget to Print (P)'!D261</f>
        <v>0</v>
      </c>
      <c r="E261">
        <f>'Budget to Print (P)'!E261</f>
        <v>0</v>
      </c>
      <c r="F261">
        <f>'Budget to Print (P)'!F261</f>
        <v>0</v>
      </c>
      <c r="G261" t="str">
        <f>'Budget to Print (P)'!G261</f>
        <v>BS-13207003</v>
      </c>
    </row>
    <row r="262">
      <c r="B262">
        <f>'Budget to Print (P)'!B262</f>
        <v>3207004</v>
      </c>
      <c r="C262" t="str">
        <f>'Budget to Print (P)'!C262</f>
        <v xml:space="preserve">Contributions for Other Specific Purposes (for Revenue Expenditure)-പ്രത്യേക ഉദേശ പദ്ധതികള്‍ക്കുള്ള വിഹിതം(റവന്യു ചെലവുകള്‍ക്ക്‌) </v>
      </c>
      <c r="D262">
        <f>'Budget to Print (P)'!D262</f>
        <v>0</v>
      </c>
      <c r="E262">
        <f>'Budget to Print (P)'!E262</f>
        <v>13741754</v>
      </c>
      <c r="F262">
        <f>'Budget to Print (P)'!F262</f>
        <v>6000000</v>
      </c>
      <c r="G262" t="str">
        <f>'Budget to Print (P)'!G262</f>
        <v>BS-13207004</v>
      </c>
    </row>
    <row r="263">
      <c r="B263">
        <f>'Budget to Print (P)'!B263</f>
        <v>3208001</v>
      </c>
      <c r="C263" t="str">
        <f>'Budget to Print (P)'!C263</f>
        <v xml:space="preserve">Other Grants, Funds &amp; Contributions for Specific Purposes -others- മറ്റ് പ്രത്യേക ഉദേശ പദ്ധതികള്‍ക്കുള്ള ഗ്രാന്റുകളും ഫണ്ടുകളും വിഹിതങ്ങളും </v>
      </c>
      <c r="D263">
        <f>'Budget to Print (P)'!D263</f>
        <v>412900</v>
      </c>
      <c r="E263">
        <f>'Budget to Print (P)'!E263</f>
        <v>500000</v>
      </c>
      <c r="F263">
        <f>'Budget to Print (P)'!F263</f>
        <v>1500000</v>
      </c>
      <c r="G263" t="str">
        <f>'Budget to Print (P)'!G263</f>
        <v>BS-13208001</v>
      </c>
    </row>
    <row r="264">
      <c r="B264">
        <f>'Budget to Print (P)'!B264</f>
        <v>3209001</v>
      </c>
      <c r="C264" t="str">
        <f>'Budget to Print (P)'!C264</f>
        <v xml:space="preserve"> Awards from Central Government -കേന്ദ്ര സര്‍ക്കാരില്‍ നിന്നുള്ള അവാര്‍ഡ് സംഖ്യ </v>
      </c>
      <c r="D264">
        <f>'Budget to Print (P)'!D264</f>
        <v>0</v>
      </c>
      <c r="E264">
        <f>'Budget to Print (P)'!E264</f>
        <v>0</v>
      </c>
      <c r="F264">
        <f>'Budget to Print (P)'!F264</f>
        <v>0</v>
      </c>
      <c r="G264" t="str">
        <f>'Budget to Print (P)'!G264</f>
        <v>BS-13209001</v>
      </c>
    </row>
    <row r="265">
      <c r="B265">
        <f>'Budget to Print (P)'!B265</f>
        <v>3209002</v>
      </c>
      <c r="C265" t="str">
        <f>'Budget to Print (P)'!C265</f>
        <v xml:space="preserve"> Awards from State Government --സംസ്ഥാന സര്‍ക്കാരില്‍ നിന്നുള്ള അവാര്‍ഡ് സംഖ്യ </v>
      </c>
      <c r="D265">
        <f>'Budget to Print (P)'!D265</f>
        <v>0</v>
      </c>
      <c r="E265">
        <f>'Budget to Print (P)'!E265</f>
        <v>0</v>
      </c>
      <c r="F265">
        <f>'Budget to Print (P)'!F265</f>
        <v>0</v>
      </c>
      <c r="G265" t="str">
        <f>'Budget to Print (P)'!G265</f>
        <v>BS-13209002</v>
      </c>
    </row>
    <row r="266">
      <c r="B266">
        <f>'Budget to Print (P)'!B266</f>
        <v>3209003</v>
      </c>
      <c r="C266" t="str">
        <f>'Budget to Print (P)'!C266</f>
        <v>Other Awards and Honours-മറ്റ് അവാര്‍ഡുകളും ബഹുമതികളും</v>
      </c>
      <c r="D266">
        <f>'Budget to Print (P)'!D266</f>
        <v>0</v>
      </c>
      <c r="E266">
        <f>'Budget to Print (P)'!E266</f>
        <v>0</v>
      </c>
      <c r="F266">
        <f>'Budget to Print (P)'!F266</f>
        <v>0</v>
      </c>
      <c r="G266" t="str">
        <f>'Budget to Print (P)'!G266</f>
        <v>BS-13209003</v>
      </c>
    </row>
    <row r="267">
      <c r="B267" t="str">
        <f>'Budget to Print (P)'!B267</f>
        <v/>
      </c>
      <c r="C267" t="str">
        <f>'Budget to Print (P)'!C267</f>
        <v/>
      </c>
      <c r="D267" t="str">
        <f>'Budget to Print (P)'!D267</f>
        <v/>
      </c>
      <c r="E267" t="str">
        <f>'Budget to Print (P)'!E267</f>
        <v/>
      </c>
      <c r="F267" t="str">
        <f>'Budget to Print (P)'!F267</f>
        <v/>
      </c>
      <c r="G267" t="str">
        <f>'Budget to Print (P)'!G267</f>
        <v>Blank Row</v>
      </c>
    </row>
    <row r="268">
      <c r="B268" t="str">
        <f>'Budget to Print (P)'!B268</f>
        <v/>
      </c>
      <c r="C268" t="str">
        <f>'Budget to Print (P)'!C268</f>
        <v/>
      </c>
      <c r="D268" t="str">
        <f>'Budget to Print (P)'!D268</f>
        <v/>
      </c>
      <c r="E268" t="str">
        <f>'Budget to Print (P)'!E268</f>
        <v/>
      </c>
      <c r="F268" t="str">
        <f>'Budget to Print (P)'!F268</f>
        <v/>
      </c>
      <c r="G268" t="str">
        <f>'Budget to Print (P)'!G268</f>
        <v>Blank Row</v>
      </c>
    </row>
    <row r="269">
      <c r="B269" t="str">
        <f>'Budget to Print (P)'!B269</f>
        <v/>
      </c>
      <c r="C269" t="str">
        <f>'Budget to Print (P)'!C269</f>
        <v/>
      </c>
      <c r="D269" t="str">
        <f>'Budget to Print (P)'!D269</f>
        <v/>
      </c>
      <c r="E269" t="str">
        <f>'Budget to Print (P)'!E269</f>
        <v/>
      </c>
      <c r="F269" t="str">
        <f>'Budget to Print (P)'!F269</f>
        <v/>
      </c>
      <c r="G269" t="str">
        <f>'Budget to Print (P)'!G269</f>
        <v>Blank Row</v>
      </c>
    </row>
    <row r="270">
      <c r="B270" t="str">
        <f>'Budget to Print (P)'!B270</f>
        <v/>
      </c>
      <c r="C270" t="str">
        <f>'Budget to Print (P)'!C270</f>
        <v/>
      </c>
      <c r="D270" t="str">
        <f>'Budget to Print (P)'!D270</f>
        <v/>
      </c>
      <c r="E270" t="str">
        <f>'Budget to Print (P)'!E270</f>
        <v/>
      </c>
      <c r="F270" t="str">
        <f>'Budget to Print (P)'!F270</f>
        <v/>
      </c>
      <c r="G270" t="str">
        <f>'Budget to Print (P)'!G270</f>
        <v>Blank Row</v>
      </c>
    </row>
    <row r="271">
      <c r="B271" t="str">
        <f>'Budget to Print (P)'!B271</f>
        <v/>
      </c>
      <c r="C271" t="str">
        <f>'Budget to Print (P)'!C271</f>
        <v/>
      </c>
      <c r="D271" t="str">
        <f>'Budget to Print (P)'!D271</f>
        <v/>
      </c>
      <c r="E271" t="str">
        <f>'Budget to Print (P)'!E271</f>
        <v/>
      </c>
      <c r="F271" t="str">
        <f>'Budget to Print (P)'!F271</f>
        <v/>
      </c>
      <c r="G271" t="str">
        <f>'Budget to Print (P)'!G271</f>
        <v>Blank Row</v>
      </c>
    </row>
    <row r="272">
      <c r="B272" t="str">
        <f>'Budget to Print (P)'!B272</f>
        <v/>
      </c>
      <c r="C272" t="str">
        <f>'Budget to Print (P)'!C272</f>
        <v/>
      </c>
      <c r="D272" t="str">
        <f>'Budget to Print (P)'!D272</f>
        <v/>
      </c>
      <c r="E272" t="str">
        <f>'Budget to Print (P)'!E272</f>
        <v/>
      </c>
      <c r="F272" t="str">
        <f>'Budget to Print (P)'!F272</f>
        <v/>
      </c>
      <c r="G272" t="str">
        <f>'Budget to Print (P)'!G272</f>
        <v>Blank Row</v>
      </c>
    </row>
    <row r="273">
      <c r="B273" t="str">
        <f>'Budget to Print (P)'!B273</f>
        <v/>
      </c>
      <c r="C273" t="str">
        <f>'Budget to Print (P)'!C273</f>
        <v/>
      </c>
      <c r="D273" t="str">
        <f>'Budget to Print (P)'!D273</f>
        <v/>
      </c>
      <c r="E273" t="str">
        <f>'Budget to Print (P)'!E273</f>
        <v/>
      </c>
      <c r="F273" t="str">
        <f>'Budget to Print (P)'!F273</f>
        <v/>
      </c>
      <c r="G273" t="str">
        <f>'Budget to Print (P)'!G273</f>
        <v>Blank Row</v>
      </c>
    </row>
    <row r="274">
      <c r="B274" t="str">
        <f>'Budget to Print (P)'!B274</f>
        <v/>
      </c>
      <c r="C274" t="str">
        <f>'Budget to Print (P)'!C274</f>
        <v/>
      </c>
      <c r="D274" t="str">
        <f>'Budget to Print (P)'!D274</f>
        <v/>
      </c>
      <c r="E274" t="str">
        <f>'Budget to Print (P)'!E274</f>
        <v/>
      </c>
      <c r="F274" t="str">
        <f>'Budget to Print (P)'!F274</f>
        <v/>
      </c>
      <c r="G274" t="str">
        <f>'Budget to Print (P)'!G274</f>
        <v>Blank Row</v>
      </c>
    </row>
    <row r="275">
      <c r="B275" t="str">
        <f>'Budget to Print (P)'!B275</f>
        <v/>
      </c>
      <c r="C275" t="str">
        <f>'Budget to Print (P)'!C275</f>
        <v/>
      </c>
      <c r="D275" t="str">
        <f>'Budget to Print (P)'!D275</f>
        <v/>
      </c>
      <c r="E275" t="str">
        <f>'Budget to Print (P)'!E275</f>
        <v/>
      </c>
      <c r="F275" t="str">
        <f>'Budget to Print (P)'!F275</f>
        <v/>
      </c>
      <c r="G275" t="str">
        <f>'Budget to Print (P)'!G275</f>
        <v>Blank Row</v>
      </c>
    </row>
    <row r="276">
      <c r="B276" t="str">
        <f>'Budget to Print (P)'!B276</f>
        <v/>
      </c>
      <c r="C276" t="str">
        <f>'Budget to Print (P)'!C276</f>
        <v/>
      </c>
      <c r="D276" t="str">
        <f>'Budget to Print (P)'!D276</f>
        <v/>
      </c>
      <c r="E276" t="str">
        <f>'Budget to Print (P)'!E276</f>
        <v/>
      </c>
      <c r="F276" t="str">
        <f>'Budget to Print (P)'!F276</f>
        <v/>
      </c>
      <c r="G276" t="str">
        <f>'Budget to Print (P)'!G276</f>
        <v>Blank Row</v>
      </c>
    </row>
    <row r="277">
      <c r="B277" t="str">
        <f>'Budget to Print (P)'!B277</f>
        <v/>
      </c>
      <c r="C277" t="str">
        <f>'Budget to Print (P)'!C277</f>
        <v/>
      </c>
      <c r="D277" t="str">
        <f>'Budget to Print (P)'!D277</f>
        <v/>
      </c>
      <c r="E277" t="str">
        <f>'Budget to Print (P)'!E277</f>
        <v/>
      </c>
      <c r="F277" t="str">
        <f>'Budget to Print (P)'!F277</f>
        <v/>
      </c>
      <c r="G277" t="str">
        <f>'Budget to Print (P)'!G277</f>
        <v>Blank Row</v>
      </c>
    </row>
    <row r="278">
      <c r="B278">
        <f>'Budget to Print (P)'!B278</f>
        <v>311</v>
      </c>
      <c r="C278" t="str">
        <f>'Budget to Print (P)'!C278</f>
        <v>Revenue Grants, Funds, Contributions &amp; Compensations-</v>
      </c>
      <c r="D278">
        <f>'Budget to Print (P)'!D278</f>
        <v>92291683</v>
      </c>
      <c r="E278">
        <f>'Budget to Print (P)'!E278</f>
        <v>143046717</v>
      </c>
      <c r="F278">
        <f>'Budget to Print (P)'!F278</f>
        <v>153812984</v>
      </c>
      <c r="G278" t="str">
        <f>'Budget to Print (P)'!G278</f>
        <v>BS-1311</v>
      </c>
    </row>
    <row r="279">
      <c r="B279" t="str">
        <f>B57</f>
        <v>Karassery Grama Panchayath Draft  Budget for the Financial Year 2025-2026</v>
      </c>
      <c r="G279" t="str">
        <f>'Budget to Print (P)'!G279</f>
        <v>BS-1Karassery Grama Panchayath Draft  Budget for the Financial Year 2025-2026</v>
      </c>
    </row>
    <row r="280">
      <c r="B280" t="str">
        <f>'BS-5'!B5</f>
        <v xml:space="preserve">BS-5-REVENUE INCOME- NON PLAN GRANTS-   (പദ്ധതിയിതര  ചെലവുകള്‍ക്കു വേണ്ടിയുള്ള ഗ്രാന്‍റ്/ഫണ്ട്/വിഹിതം -വരവുകള്‍ )  </v>
      </c>
      <c r="G280" t="str">
        <f>'Budget to Print (P)'!G280</f>
        <v xml:space="preserve">BS-1BS-5-REVENUE INCOME- NON PLAN GRANTS-   (പദ്ധതിയിതര  ചെലവുകള്‍ക്കു വേണ്ടിയുള്ള ഗ്രാന്‍റ്/ഫണ്ട്/വിഹിതം -വരവുകള്‍ )  </v>
      </c>
    </row>
    <row r="281" xml:space="preserve">
      <c r="B281" t="str">
        <v>DETAILED HEAD CODE</v>
      </c>
      <c r="C281" t="str">
        <v>PARTICULARS (ഇനവിവരം)</v>
      </c>
      <c r="D281" t="str">
        <f>D235</f>
        <v>Actuals for the year 2023-2024   (യഥാര്‍ത്ഥ കണക്ക് 2023-2024)</v>
      </c>
      <c r="E281" t="str">
        <f>E235</f>
        <v>Budget  for the  year (including all revisions) 2024-2025  (പരിഷ്കരിച്ച ബജറ്റ്  2024-2025)</v>
      </c>
      <c r="F281" t="str" xml:space="preserve">
        <f>F235</f>
        <v xml:space="preserve">Budget for the Year2025-2026
 (ബജറ്റ്-2025-2026)</v>
      </c>
      <c r="G281" t="str">
        <f>'Budget to Print (P)'!G281</f>
        <v>BS-1DETAILED HEAD CODE</v>
      </c>
    </row>
    <row r="282">
      <c r="B282">
        <f>'Budget to Print (P)'!B282</f>
        <v>1601003</v>
      </c>
      <c r="C282" t="str">
        <f>'Budget to Print (P)'!C282</f>
        <v>State Sponsored Schemes (not included under Decentralised Plan Programme)സംസ്ഥാന ആവിഷ്കൃത പരിപാടികള്‍ക്കുള്ള വരവുകള്‍</v>
      </c>
      <c r="D282">
        <f>'Budget to Print (P)'!D282</f>
        <v>46236000</v>
      </c>
      <c r="E282">
        <f>'Budget to Print (P)'!E282</f>
        <v>60000000</v>
      </c>
      <c r="F282">
        <f>'Budget to Print (P)'!F282</f>
        <v>70000000</v>
      </c>
      <c r="G282" t="str">
        <f>'Budget to Print (P)'!G282</f>
        <v>BS-11601003</v>
      </c>
    </row>
    <row r="283">
      <c r="B283" t="str">
        <f>'Budget to Print (P)'!B283</f>
        <v/>
      </c>
      <c r="C283" t="str">
        <f>'Budget to Print (P)'!C283</f>
        <v/>
      </c>
      <c r="D283" t="str">
        <f>'Budget to Print (P)'!D283</f>
        <v/>
      </c>
      <c r="E283" t="str">
        <f>'Budget to Print (P)'!E283</f>
        <v/>
      </c>
      <c r="F283" t="str">
        <f>'Budget to Print (P)'!F283</f>
        <v/>
      </c>
      <c r="G283" t="str">
        <f>'Budget to Print (P)'!G283</f>
        <v>Blank Row</v>
      </c>
    </row>
    <row r="284">
      <c r="B284" t="str">
        <f>'Budget to Print (P)'!B284</f>
        <v/>
      </c>
      <c r="C284" t="str">
        <f>'Budget to Print (P)'!C284</f>
        <v/>
      </c>
      <c r="D284" t="str">
        <f>'Budget to Print (P)'!D284</f>
        <v/>
      </c>
      <c r="E284" t="str">
        <f>'Budget to Print (P)'!E284</f>
        <v/>
      </c>
      <c r="F284" t="str">
        <f>'Budget to Print (P)'!F284</f>
        <v/>
      </c>
      <c r="G284" t="str">
        <f>'Budget to Print (P)'!G284</f>
        <v>Blank Row</v>
      </c>
    </row>
    <row r="285">
      <c r="B285" t="str">
        <f>'Budget to Print (P)'!B285</f>
        <v/>
      </c>
      <c r="C285" t="str">
        <f>'Budget to Print (P)'!C285</f>
        <v/>
      </c>
      <c r="D285" t="str">
        <f>'Budget to Print (P)'!D285</f>
        <v/>
      </c>
      <c r="E285" t="str">
        <f>'Budget to Print (P)'!E285</f>
        <v/>
      </c>
      <c r="F285" t="str">
        <f>'Budget to Print (P)'!F285</f>
        <v/>
      </c>
      <c r="G285" t="str">
        <f>'Budget to Print (P)'!G285</f>
        <v>Blank Row</v>
      </c>
    </row>
    <row r="286">
      <c r="B286">
        <f>'Budget to Print (P)'!B286</f>
        <v>160</v>
      </c>
      <c r="C286" t="str">
        <f>'Budget to Print (P)'!C286</f>
        <v>Total-Revenue Grants, Funds, Contributions &amp; Compensations</v>
      </c>
      <c r="D286">
        <f>'Budget to Print (P)'!D286</f>
        <v>46236000</v>
      </c>
      <c r="E286">
        <f>'Budget to Print (P)'!E286</f>
        <v>60000000</v>
      </c>
      <c r="F286">
        <f>'Budget to Print (P)'!F286</f>
        <v>70000000</v>
      </c>
      <c r="G286" t="str">
        <f>'Budget to Print (P)'!G286</f>
        <v>BS-1160</v>
      </c>
    </row>
    <row r="287">
      <c r="B287" t="str">
        <f>B57</f>
        <v>Karassery Grama Panchayath Draft  Budget for the Financial Year 2025-2026</v>
      </c>
      <c r="G287" t="str">
        <f>'Budget to Print (P)'!G287</f>
        <v>BS-1Karassery Grama Panchayath Draft  Budget for the Financial Year 2025-2026</v>
      </c>
    </row>
    <row r="288">
      <c r="B288" t="str">
        <f>'BS-6'!B5</f>
        <v xml:space="preserve">  BS-6-CAPITAL INCOME- LOANS -(വായ്പ ഇനത്തിലുള്ള മൂലധന വരവുകള്‍ സംബന്ധിച്ച ബജറ്റ് )</v>
      </c>
      <c r="G288" t="str">
        <f>'Budget to Print (P)'!G288</f>
        <v>BS-1  BS-6-CAPITAL INCOME- LOANS -(വായ്പ ഇനത്തിലുള്ള മൂലധന വരവുകള്‍ സംബന്ധിച്ച ബജറ്റ് )</v>
      </c>
    </row>
    <row r="289" xml:space="preserve">
      <c r="B289" t="str">
        <v>DETAILED HEAD CODE</v>
      </c>
      <c r="C289" t="str">
        <v>PARTICULARS (ഇനവിവരം)</v>
      </c>
      <c r="D289" t="str">
        <f>D281</f>
        <v>Actuals for the year 2023-2024   (യഥാര്‍ത്ഥ കണക്ക് 2023-2024)</v>
      </c>
      <c r="E289" t="str">
        <f>E281</f>
        <v>Budget  for the  year (including all revisions) 2024-2025  (പരിഷ്കരിച്ച ബജറ്റ്  2024-2025)</v>
      </c>
      <c r="F289" t="str" xml:space="preserve">
        <f>F281</f>
        <v xml:space="preserve">Budget for the Year2025-2026
 (ബജറ്റ്-2025-2026)</v>
      </c>
      <c r="G289" t="str">
        <f>'Budget to Print (P)'!G289</f>
        <v>BS-1DETAILED HEAD CODE</v>
      </c>
    </row>
    <row r="290">
      <c r="B290">
        <f>'Budget to Print (P)'!B290</f>
        <v>3301001</v>
      </c>
      <c r="C290" t="str">
        <f>'Budget to Print (P)'!C290</f>
        <v>loans from Central Government- കേന്ദ്ര സര്‍ക്കാരില്‍ നിന്നുള്ള വായ്പ</v>
      </c>
      <c r="D290">
        <f>'Budget to Print (P)'!D290</f>
        <v>0</v>
      </c>
      <c r="E290">
        <f>'Budget to Print (P)'!E290</f>
        <v>0</v>
      </c>
      <c r="F290">
        <f>'Budget to Print (P)'!F290</f>
        <v>0</v>
      </c>
      <c r="G290" t="str">
        <f>'Budget to Print (P)'!G290</f>
        <v>BS-13301001</v>
      </c>
    </row>
    <row r="291">
      <c r="B291">
        <f>'Budget to Print (P)'!B291</f>
        <v>3302001</v>
      </c>
      <c r="C291" t="str">
        <f>'Budget to Print (P)'!C291</f>
        <v>loans from State Government-സംസ്ഥാന സര്‍ക്കാരില്‍ നിന്നുള്ള വായ്പ</v>
      </c>
      <c r="D291">
        <f>'Budget to Print (P)'!D291</f>
        <v>0</v>
      </c>
      <c r="E291">
        <f>'Budget to Print (P)'!E291</f>
        <v>0</v>
      </c>
      <c r="F291">
        <f>'Budget to Print (P)'!F291</f>
        <v>0</v>
      </c>
      <c r="G291" t="str">
        <f>'Budget to Print (P)'!G291</f>
        <v>BS-13302001</v>
      </c>
    </row>
    <row r="292">
      <c r="B292">
        <f>'Budget to Print (P)'!B292</f>
        <v>3303001</v>
      </c>
      <c r="C292" t="str">
        <f>'Budget to Print (P)'!C292</f>
        <v>loans from Government Bodies and Associations-സര്‍ക്കാര്‍ സ്ഥാപനങ്ങളില്‍ നിന്നും സംഘടനകളില്‍ നിന്നുമുള്ള വായ്പ</v>
      </c>
      <c r="D292">
        <f>'Budget to Print (P)'!D292</f>
        <v>0</v>
      </c>
      <c r="E292">
        <f>'Budget to Print (P)'!E292</f>
        <v>0</v>
      </c>
      <c r="F292">
        <f>'Budget to Print (P)'!F292</f>
        <v>0</v>
      </c>
      <c r="G292" t="str">
        <f>'Budget to Print (P)'!G292</f>
        <v>BS-13303001</v>
      </c>
    </row>
    <row r="293">
      <c r="B293">
        <f>'Budget to Print (P)'!B293</f>
        <v>3304001</v>
      </c>
      <c r="C293" t="str">
        <f>'Budget to Print (P)'!C293</f>
        <v xml:space="preserve">loans from International Agencies-അന്തര്‍ദേശീയ സ്ഥാപനങ്ങളില്‍ നിന്നുമുള്ള വായ്പ </v>
      </c>
      <c r="D293">
        <f>'Budget to Print (P)'!D293</f>
        <v>0</v>
      </c>
      <c r="E293">
        <f>'Budget to Print (P)'!E293</f>
        <v>0</v>
      </c>
      <c r="F293">
        <f>'Budget to Print (P)'!F293</f>
        <v>0</v>
      </c>
      <c r="G293" t="str">
        <f>'Budget to Print (P)'!G293</f>
        <v>BS-13304001</v>
      </c>
    </row>
    <row r="294">
      <c r="B294">
        <f>'Budget to Print (P)'!B294</f>
        <v>3305001</v>
      </c>
      <c r="C294" t="str">
        <f>'Budget to Print (P)'!C294</f>
        <v>loans from Banks &amp; Other Financial Institutions-ബാങ്കുകളില്‍ നിന്നും മറ്റ് ബാങ്കിംഗ്  സ്ഥാപനങ്ങളില്‍ നിന്നുമുള്ള വായ്പ</v>
      </c>
      <c r="D294">
        <f>'Budget to Print (P)'!D294</f>
        <v>0</v>
      </c>
      <c r="E294">
        <f>'Budget to Print (P)'!E294</f>
        <v>0</v>
      </c>
      <c r="F294">
        <f>'Budget to Print (P)'!F294</f>
        <v>0</v>
      </c>
      <c r="G294" t="str">
        <f>'Budget to Print (P)'!G294</f>
        <v>BS-13305001</v>
      </c>
    </row>
    <row r="295">
      <c r="B295">
        <f>'Budget to Print (P)'!B295</f>
        <v>3305002</v>
      </c>
      <c r="C295" t="str">
        <f>'Budget to Print (P)'!C295</f>
        <v>loans - Loan from Financial Institutions-മറ്റ് ധനകാര്യ സ്ഥാപനങ്ങളില്‍ നിന്നുമുള്ള വായ്പ</v>
      </c>
      <c r="D295">
        <f>'Budget to Print (P)'!D295</f>
        <v>23260000</v>
      </c>
      <c r="E295">
        <f>'Budget to Print (P)'!E295</f>
        <v>23260000</v>
      </c>
      <c r="F295">
        <f>'Budget to Print (P)'!F295</f>
        <v>56000000</v>
      </c>
      <c r="G295" t="str">
        <f>'Budget to Print (P)'!G295</f>
        <v>BS-13305002</v>
      </c>
    </row>
    <row r="296">
      <c r="B296">
        <f>'Budget to Print (P)'!B296</f>
        <v>3306001</v>
      </c>
      <c r="C296" t="str">
        <f>'Budget to Print (P)'!C296</f>
        <v>loans -Other Term Loans-മറ്റ് ടേം ലോണുകള്‍</v>
      </c>
      <c r="D296">
        <f>'Budget to Print (P)'!D296</f>
        <v>0</v>
      </c>
      <c r="E296">
        <f>'Budget to Print (P)'!E296</f>
        <v>0</v>
      </c>
      <c r="F296">
        <f>'Budget to Print (P)'!F296</f>
        <v>0</v>
      </c>
      <c r="G296" t="str">
        <f>'Budget to Print (P)'!G296</f>
        <v>BS-13306001</v>
      </c>
    </row>
    <row r="297">
      <c r="B297">
        <f>'Budget to Print (P)'!B297</f>
        <v>3307001</v>
      </c>
      <c r="C297" t="str">
        <f>'Budget to Print (P)'!C297</f>
        <v>loans - Bonds &amp; Debentures-ബോണ്ടുകളുടെയും ,ഡിബഞ്ചറുകളുടെയും ഈടിന്മേലുള്ള വായ്പകള്‍</v>
      </c>
      <c r="D297">
        <f>'Budget to Print (P)'!D297</f>
        <v>0</v>
      </c>
      <c r="E297">
        <f>'Budget to Print (P)'!E297</f>
        <v>0</v>
      </c>
      <c r="F297">
        <f>'Budget to Print (P)'!F297</f>
        <v>0</v>
      </c>
      <c r="G297" t="str">
        <f>'Budget to Print (P)'!G297</f>
        <v>BS-13307001</v>
      </c>
    </row>
    <row r="298">
      <c r="B298">
        <f>'Budget to Print (P)'!B298</f>
        <v>3308001</v>
      </c>
      <c r="C298" t="str">
        <f>'Budget to Print (P)'!C298</f>
        <v>loans -Other Loans-മറ്റ് വായ്പകള്‍</v>
      </c>
      <c r="D298">
        <f>'Budget to Print (P)'!D298</f>
        <v>0</v>
      </c>
      <c r="E298">
        <f>'Budget to Print (P)'!E298</f>
        <v>0</v>
      </c>
      <c r="F298">
        <f>'Budget to Print (P)'!F298</f>
        <v>0</v>
      </c>
      <c r="G298" t="str">
        <f>'Budget to Print (P)'!G298</f>
        <v>BS-13308001</v>
      </c>
    </row>
    <row r="299">
      <c r="B299" t="str">
        <f>'Budget to Print (P)'!B299</f>
        <v/>
      </c>
      <c r="C299" t="str">
        <f>'Budget to Print (P)'!C299</f>
        <v/>
      </c>
      <c r="D299" t="str">
        <f>'Budget to Print (P)'!D299</f>
        <v/>
      </c>
      <c r="E299" t="str">
        <f>'Budget to Print (P)'!E299</f>
        <v/>
      </c>
      <c r="F299" t="str">
        <f>'Budget to Print (P)'!F299</f>
        <v/>
      </c>
      <c r="G299" t="str">
        <f>'Budget to Print (P)'!G299</f>
        <v>Blank Row</v>
      </c>
    </row>
    <row r="300">
      <c r="B300" t="str">
        <f>'Budget to Print (P)'!B300</f>
        <v/>
      </c>
      <c r="C300" t="str">
        <f>'Budget to Print (P)'!C300</f>
        <v/>
      </c>
      <c r="D300" t="str">
        <f>'Budget to Print (P)'!D300</f>
        <v/>
      </c>
      <c r="E300" t="str">
        <f>'Budget to Print (P)'!E300</f>
        <v/>
      </c>
      <c r="F300" t="str">
        <f>'Budget to Print (P)'!F300</f>
        <v/>
      </c>
      <c r="G300" t="str">
        <f>'Budget to Print (P)'!G300</f>
        <v>Blank Row</v>
      </c>
    </row>
    <row r="301">
      <c r="B301" t="str">
        <f>'Budget to Print (P)'!B301</f>
        <v/>
      </c>
      <c r="C301" t="str">
        <f>'Budget to Print (P)'!C301</f>
        <v/>
      </c>
      <c r="D301" t="str">
        <f>'Budget to Print (P)'!D301</f>
        <v/>
      </c>
      <c r="E301" t="str">
        <f>'Budget to Print (P)'!E301</f>
        <v/>
      </c>
      <c r="F301" t="str">
        <f>'Budget to Print (P)'!F301</f>
        <v/>
      </c>
      <c r="G301" t="str">
        <f>'Budget to Print (P)'!G301</f>
        <v>Blank Row</v>
      </c>
    </row>
    <row r="302">
      <c r="B302" t="str">
        <f>'Budget to Print (P)'!B302</f>
        <v/>
      </c>
      <c r="C302" t="str">
        <f>'Budget to Print (P)'!C302</f>
        <v/>
      </c>
      <c r="D302" t="str">
        <f>'Budget to Print (P)'!D302</f>
        <v/>
      </c>
      <c r="E302" t="str">
        <f>'Budget to Print (P)'!E302</f>
        <v/>
      </c>
      <c r="F302" t="str">
        <f>'Budget to Print (P)'!F302</f>
        <v/>
      </c>
      <c r="G302" t="str">
        <f>'Budget to Print (P)'!G302</f>
        <v>Blank Row</v>
      </c>
    </row>
    <row r="303">
      <c r="B303" t="str">
        <f>'Budget to Print (P)'!B303</f>
        <v/>
      </c>
      <c r="C303" t="str">
        <f>'Budget to Print (P)'!C303</f>
        <v/>
      </c>
      <c r="D303" t="str">
        <f>'Budget to Print (P)'!D303</f>
        <v/>
      </c>
      <c r="E303" t="str">
        <f>'Budget to Print (P)'!E303</f>
        <v/>
      </c>
      <c r="F303" t="str">
        <f>'Budget to Print (P)'!F303</f>
        <v/>
      </c>
      <c r="G303" t="str">
        <f>'Budget to Print (P)'!G303</f>
        <v>Blank Row</v>
      </c>
    </row>
    <row r="304">
      <c r="B304" t="str">
        <f>'Budget to Print (P)'!B304</f>
        <v/>
      </c>
      <c r="C304" t="str">
        <f>'Budget to Print (P)'!C304</f>
        <v/>
      </c>
      <c r="D304" t="str">
        <f>'Budget to Print (P)'!D304</f>
        <v/>
      </c>
      <c r="E304" t="str">
        <f>'Budget to Print (P)'!E304</f>
        <v/>
      </c>
      <c r="F304" t="str">
        <f>'Budget to Print (P)'!F304</f>
        <v/>
      </c>
      <c r="G304" t="str">
        <f>'Budget to Print (P)'!G304</f>
        <v>Blank Row</v>
      </c>
    </row>
    <row r="305">
      <c r="B305" t="str">
        <f>'Budget to Print (P)'!B305</f>
        <v/>
      </c>
      <c r="C305" t="str">
        <f>'Budget to Print (P)'!C305</f>
        <v/>
      </c>
      <c r="D305" t="str">
        <f>'Budget to Print (P)'!D305</f>
        <v/>
      </c>
      <c r="E305" t="str">
        <f>'Budget to Print (P)'!E305</f>
        <v/>
      </c>
      <c r="F305" t="str">
        <f>'Budget to Print (P)'!F305</f>
        <v/>
      </c>
      <c r="G305" t="str">
        <f>'Budget to Print (P)'!G305</f>
        <v>Blank Row</v>
      </c>
    </row>
    <row r="306">
      <c r="B306" t="str">
        <f>'Budget to Print (P)'!B306</f>
        <v/>
      </c>
      <c r="C306" t="str">
        <f>'Budget to Print (P)'!C306</f>
        <v/>
      </c>
      <c r="D306" t="str">
        <f>'Budget to Print (P)'!D306</f>
        <v/>
      </c>
      <c r="E306" t="str">
        <f>'Budget to Print (P)'!E306</f>
        <v/>
      </c>
      <c r="F306" t="str">
        <f>'Budget to Print (P)'!F306</f>
        <v/>
      </c>
      <c r="G306" t="str">
        <f>'Budget to Print (P)'!G306</f>
        <v>Blank Row</v>
      </c>
    </row>
    <row r="307">
      <c r="B307" t="str">
        <f>'Budget to Print (P)'!B307</f>
        <v/>
      </c>
      <c r="C307" t="str">
        <f>'Budget to Print (P)'!C307</f>
        <v/>
      </c>
      <c r="D307" t="str">
        <f>'Budget to Print (P)'!D307</f>
        <v/>
      </c>
      <c r="E307" t="str">
        <f>'Budget to Print (P)'!E307</f>
        <v/>
      </c>
      <c r="F307" t="str">
        <f>'Budget to Print (P)'!F307</f>
        <v/>
      </c>
      <c r="G307" t="str">
        <f>'Budget to Print (P)'!G307</f>
        <v>Blank Row</v>
      </c>
    </row>
    <row r="308">
      <c r="B308" t="str">
        <f>'Budget to Print (P)'!B308</f>
        <v/>
      </c>
      <c r="C308" t="str">
        <f>'Budget to Print (P)'!C308</f>
        <v/>
      </c>
      <c r="D308" t="str">
        <f>'Budget to Print (P)'!D308</f>
        <v/>
      </c>
      <c r="E308" t="str">
        <f>'Budget to Print (P)'!E308</f>
        <v/>
      </c>
      <c r="F308" t="str">
        <f>'Budget to Print (P)'!F308</f>
        <v/>
      </c>
      <c r="G308" t="str">
        <f>'Budget to Print (P)'!G308</f>
        <v>Blank Row</v>
      </c>
    </row>
    <row r="309">
      <c r="B309" t="str">
        <f>'Budget to Print (P)'!B309</f>
        <v/>
      </c>
      <c r="C309" t="str">
        <f>'Budget to Print (P)'!C309</f>
        <v/>
      </c>
      <c r="D309" t="str">
        <f>'Budget to Print (P)'!D309</f>
        <v/>
      </c>
      <c r="E309" t="str">
        <f>'Budget to Print (P)'!E309</f>
        <v/>
      </c>
      <c r="F309" t="str">
        <f>'Budget to Print (P)'!F309</f>
        <v/>
      </c>
      <c r="G309" t="str">
        <f>'Budget to Print (P)'!G309</f>
        <v>Blank Row</v>
      </c>
    </row>
    <row r="310">
      <c r="B310" t="str">
        <f>'Budget to Print (P)'!B310</f>
        <v/>
      </c>
      <c r="C310" t="str">
        <f>'Budget to Print (P)'!C310</f>
        <v/>
      </c>
      <c r="D310" t="str">
        <f>'Budget to Print (P)'!D310</f>
        <v/>
      </c>
      <c r="E310" t="str">
        <f>'Budget to Print (P)'!E310</f>
        <v/>
      </c>
      <c r="F310" t="str">
        <f>'Budget to Print (P)'!F310</f>
        <v/>
      </c>
      <c r="G310" t="str">
        <f>'Budget to Print (P)'!G310</f>
        <v>Blank Row</v>
      </c>
    </row>
    <row r="311">
      <c r="B311">
        <f>'Budget to Print (P)'!B311</f>
        <v>330</v>
      </c>
      <c r="C311" t="str">
        <f>'Budget to Print (P)'!C311</f>
        <v xml:space="preserve">Total-loans-ആകെ വായ്പകള്‍ </v>
      </c>
      <c r="D311">
        <f>'Budget to Print (P)'!D311</f>
        <v>23260000</v>
      </c>
      <c r="E311">
        <f>'Budget to Print (P)'!E311</f>
        <v>23260000</v>
      </c>
      <c r="F311">
        <f>'Budget to Print (P)'!F311</f>
        <v>56000000</v>
      </c>
      <c r="G311" t="str">
        <f>'Budget to Print (P)'!G311</f>
        <v>BS-1330</v>
      </c>
    </row>
    <row r="312">
      <c r="B312" t="str">
        <f>B57</f>
        <v>Karassery Grama Panchayath Draft  Budget for the Financial Year 2025-2026</v>
      </c>
      <c r="G312" t="str">
        <f>'Budget to Print (P)'!G312</f>
        <v>BS-1Karassery Grama Panchayath Draft  Budget for the Financial Year 2025-2026</v>
      </c>
    </row>
    <row r="313">
      <c r="B313" t="str">
        <f>'BS-7'!B5</f>
        <v xml:space="preserve">  BS-7- CAPITAL INCOME- OTHER THAN LOANS -( മൂലധന ചെലവുകള്‍ക്ക്‌ വേണ്ടിയുള്ള മറ്റു വരവുകള്‍ )</v>
      </c>
      <c r="G313" t="str">
        <f>'Budget to Print (P)'!G313</f>
        <v>BS-1  BS-7- CAPITAL INCOME- OTHER THAN LOANS -( മൂലധന ചെലവുകള്‍ക്ക്‌ വേണ്ടിയുള്ള മറ്റു വരവുകള്‍ )</v>
      </c>
    </row>
    <row r="314" xml:space="preserve">
      <c r="B314" t="str">
        <v>DETAILED HEAD CODE</v>
      </c>
      <c r="C314" t="str">
        <v>PARTICULARS (ഇനവിവരം)</v>
      </c>
      <c r="D314" t="str">
        <f>D289</f>
        <v>Actuals for the year 2023-2024   (യഥാര്‍ത്ഥ കണക്ക് 2023-2024)</v>
      </c>
      <c r="E314" t="str">
        <f>E289</f>
        <v>Budget  for the  year (including all revisions) 2024-2025  (പരിഷ്കരിച്ച ബജറ്റ്  2024-2025)</v>
      </c>
      <c r="F314" t="str" xml:space="preserve">
        <f>F289</f>
        <v xml:space="preserve">Budget for the Year2025-2026
 (ബജറ്റ്-2025-2026)</v>
      </c>
      <c r="G314" t="str">
        <f>'Budget to Print (P)'!G314</f>
        <v>BS-1DETAILED HEAD CODE</v>
      </c>
    </row>
    <row r="315">
      <c r="B315">
        <f>'Budget to Print (P)'!B315</f>
        <v>3111001</v>
      </c>
      <c r="C315" t="str">
        <f>'Budget to Print (P)'!C315</f>
        <v>Special Funds-പ്രത്യേക ഫണ്ട്</v>
      </c>
      <c r="D315">
        <f>'Budget to Print (P)'!D315</f>
        <v>0</v>
      </c>
      <c r="E315">
        <f>'Budget to Print (P)'!E315</f>
        <v>0</v>
      </c>
      <c r="F315">
        <f>'Budget to Print (P)'!F315</f>
        <v>0</v>
      </c>
      <c r="G315" t="str">
        <f>'Budget to Print (P)'!G315</f>
        <v>BS-13111001</v>
      </c>
    </row>
    <row r="316">
      <c r="B316">
        <f>'Budget to Print (P)'!B316</f>
        <v>3112001</v>
      </c>
      <c r="C316" t="str">
        <f>'Budget to Print (P)'!C316</f>
        <v xml:space="preserve">Development Fund for Transfer to Other LSGIs for Joint Venture Project - for Capital Expenditure-സംയോജിത പദ്ധതികള്‍ക്കുള്ള വികസന ഫണ്ട് വിഹിതം-മൂലധന  ചെലവുകള്‍ക്ക്‌ </v>
      </c>
      <c r="D316">
        <f>'Budget to Print (P)'!D316</f>
        <v>0</v>
      </c>
      <c r="E316">
        <f>'Budget to Print (P)'!E316</f>
        <v>0</v>
      </c>
      <c r="F316">
        <f>'Budget to Print (P)'!F316</f>
        <v>0</v>
      </c>
      <c r="G316" t="str">
        <f>'Budget to Print (P)'!G316</f>
        <v>BS-13112001</v>
      </c>
    </row>
    <row r="317">
      <c r="B317">
        <f>'Budget to Print (P)'!B317</f>
        <v>3112002</v>
      </c>
      <c r="C317" t="str">
        <f>'Budget to Print (P)'!C317</f>
        <v xml:space="preserve">Development Fund for Transfer to Other LSGIs for Joint Venture Project - for Revenue Expenditure -സംയോജിത പദ്ധതികള്‍ക്കുള്ള വികസന ഫണ്ട് വിഹിതം-റവന്യു ചെലവുകള്‍ക്ക്‌ </v>
      </c>
      <c r="D317">
        <f>'Budget to Print (P)'!D317</f>
        <v>0</v>
      </c>
      <c r="E317">
        <f>'Budget to Print (P)'!E317</f>
        <v>0</v>
      </c>
      <c r="F317">
        <f>'Budget to Print (P)'!F317</f>
        <v>0</v>
      </c>
      <c r="G317" t="str">
        <f>'Budget to Print (P)'!G317</f>
        <v>BS-13112002</v>
      </c>
    </row>
    <row r="318">
      <c r="B318">
        <f>'Budget to Print (P)'!B318</f>
        <v>3112003</v>
      </c>
      <c r="C318" t="str">
        <f>'Budget to Print (P)'!C318</f>
        <v xml:space="preserve">Development Fund for Transfer to Other LSGIs for Other Specific Purposes - for Capital Expenditure-പ്രത്യേക  പദ്ധതികള്‍ക്കുള്ള വികസന ഫണ്ട് വിഹിതം-മൂലധന ചെലവുകള്‍ക്ക്‌ </v>
      </c>
      <c r="D318">
        <f>'Budget to Print (P)'!D318</f>
        <v>0</v>
      </c>
      <c r="E318">
        <f>'Budget to Print (P)'!E318</f>
        <v>0</v>
      </c>
      <c r="F318">
        <f>'Budget to Print (P)'!F318</f>
        <v>0</v>
      </c>
      <c r="G318" t="str">
        <f>'Budget to Print (P)'!G318</f>
        <v>BS-13112003</v>
      </c>
    </row>
    <row r="319">
      <c r="B319">
        <f>'Budget to Print (P)'!B319</f>
        <v>3112004</v>
      </c>
      <c r="C319" t="str">
        <f>'Budget to Print (P)'!C319</f>
        <v xml:space="preserve">Development Fund for Transfer to Other LSGIs for Other Specific Purposes - for Revenue Expenditure-പ്രത്യേക  പദ്ധതികള്‍ക്കുള്ള വികസന ഫണ്ട് വിഹിതം-റവന്യു ചെലവുകള്‍ക്ക്‌ </v>
      </c>
      <c r="D319">
        <f>'Budget to Print (P)'!D319</f>
        <v>0</v>
      </c>
      <c r="E319">
        <f>'Budget to Print (P)'!E319</f>
        <v>0</v>
      </c>
      <c r="F319">
        <f>'Budget to Print (P)'!F319</f>
        <v>0</v>
      </c>
      <c r="G319" t="str">
        <f>'Budget to Print (P)'!G319</f>
        <v>BS-13112004</v>
      </c>
    </row>
    <row r="320">
      <c r="B320">
        <f>'Budget to Print (P)'!B320</f>
        <v>3117101</v>
      </c>
      <c r="C320" t="str">
        <f>'Budget to Print (P)'!C320</f>
        <v xml:space="preserve"> Trust or Agency Funds-ട്രസ്റ്റ്/ഏജന്‍സി ഫണ്ടുകള്‍</v>
      </c>
      <c r="D320">
        <f>'Budget to Print (P)'!D320</f>
        <v>0</v>
      </c>
      <c r="E320">
        <f>'Budget to Print (P)'!E320</f>
        <v>0</v>
      </c>
      <c r="F320">
        <f>'Budget to Print (P)'!F320</f>
        <v>0</v>
      </c>
      <c r="G320" t="str">
        <f>'Budget to Print (P)'!G320</f>
        <v>BS-13117101</v>
      </c>
    </row>
    <row r="321">
      <c r="B321">
        <f>'Budget to Print (P)'!B321</f>
        <v>3121001</v>
      </c>
      <c r="C321" t="str">
        <f>'Budget to Print (P)'!C321</f>
        <v>capital contribution-</v>
      </c>
      <c r="D321">
        <f>'Budget to Print (P)'!D321</f>
        <v>0</v>
      </c>
      <c r="E321">
        <f>'Budget to Print (P)'!E321</f>
        <v>0</v>
      </c>
      <c r="F321">
        <f>'Budget to Print (P)'!F321</f>
        <v>0</v>
      </c>
      <c r="G321" t="str">
        <f>'Budget to Print (P)'!G321</f>
        <v>BS-13121001</v>
      </c>
    </row>
    <row r="322">
      <c r="B322">
        <f>'Budget to Print (P)'!B322</f>
        <v>3201001</v>
      </c>
      <c r="C322" t="str">
        <f>'Budget to Print (P)'!C322</f>
        <v xml:space="preserve">Grants, Funds &amp; Contributions for Specific Purposes -centrally sponsored  Schemes-കേന്ദ്രാവിഷ്കൃത പദ്ധതികള്‍ക്ക്  വേണ്ടിയുള്ള ഗ്രാന്റുകളും ഫണ്ടുകളും വിഹിതങ്ങളും </v>
      </c>
      <c r="D322">
        <f>'Budget to Print (P)'!D322</f>
        <v>1027878</v>
      </c>
      <c r="E322">
        <f>'Budget to Print (P)'!E322</f>
        <v>20000000</v>
      </c>
      <c r="F322">
        <f>'Budget to Print (P)'!F322</f>
        <v>20000000</v>
      </c>
      <c r="G322" t="str">
        <f>'Budget to Print (P)'!G322</f>
        <v>BS-13201001</v>
      </c>
    </row>
    <row r="323">
      <c r="B323">
        <f>'Budget to Print (P)'!B323</f>
        <v>3201002</v>
      </c>
      <c r="C323" t="str">
        <f>'Budget to Print (P)'!C323</f>
        <v xml:space="preserve">Grants, Funds &amp; Contributions for Specific Purposes - Other Central Government Grants -  കേന്ദ്ര സര്‍ക്കാരില്‍ നിന്നുള്ള ഗ്രാന്റുകളും ഫണ്ടുകളും വിഹിതങ്ങളും--പ്രത്യേക  പദ്ധതികള്‍ക്കുള്ളത് </v>
      </c>
      <c r="D323">
        <f>'Budget to Print (P)'!D323</f>
        <v>0</v>
      </c>
      <c r="E323">
        <f>'Budget to Print (P)'!E323</f>
        <v>0</v>
      </c>
      <c r="F323">
        <f>'Budget to Print (P)'!F323</f>
        <v>0</v>
      </c>
      <c r="G323" t="str">
        <f>'Budget to Print (P)'!G323</f>
        <v>BS-13201002</v>
      </c>
    </row>
    <row r="324">
      <c r="B324">
        <f>'Budget to Print (P)'!B324</f>
        <v>3202001</v>
      </c>
      <c r="C324" t="str">
        <f>'Budget to Print (P)'!C324</f>
        <v>Development Fund - General - Capital -വികസന ഫണ്ട് - പൊതുവിഭാഗം - മൂലധനച്ചെലവുകള്‍ക്കായുള്ള വരവുകള്‍</v>
      </c>
      <c r="D324">
        <f>'Budget to Print (P)'!D324</f>
        <v>854565</v>
      </c>
      <c r="E324">
        <f>'Budget to Print (P)'!E324</f>
        <v>5000000</v>
      </c>
      <c r="F324">
        <f>'Budget to Print (P)'!F324</f>
        <v>5000000</v>
      </c>
      <c r="G324" t="str">
        <f>'Budget to Print (P)'!G324</f>
        <v>BS-13202001</v>
      </c>
    </row>
    <row r="325">
      <c r="B325">
        <f>'Budget to Print (P)'!B325</f>
        <v>3202001</v>
      </c>
      <c r="C325" t="str">
        <f>'Budget to Print (P)'!C325</f>
        <v>Development Fund - SCSP - Capital -വികസന ഫണ്ട് - പട്ടികജാതി ഘടകപദ്ധതി - മൂലധനച്ചെലവുകള്‍ക്കായുള്ള വരവുകള്‍</v>
      </c>
      <c r="D325">
        <f>'Budget to Print (P)'!D325</f>
        <v>222349</v>
      </c>
      <c r="E325">
        <f>'Budget to Print (P)'!E325</f>
        <v>0</v>
      </c>
      <c r="F325">
        <f>'Budget to Print (P)'!F325</f>
        <v>0</v>
      </c>
      <c r="G325" t="str">
        <f>'Budget to Print (P)'!G325</f>
        <v>BS-13202001</v>
      </c>
    </row>
    <row r="326">
      <c r="B326">
        <f>'Budget to Print (P)'!B326</f>
        <v>3202001</v>
      </c>
      <c r="C326" t="str">
        <f>'Budget to Print (P)'!C326</f>
        <v>Development Fund - TSP - Capital -വികസന ഫണ്ട് - പട്ടികവര്‍ഗ്ഗഘടകപദ്ധതി - മൂലധനച്ചെലവുകള്‍ക്കായുള്ള വരവുകള്‍</v>
      </c>
      <c r="D326">
        <f>'Budget to Print (P)'!D326</f>
        <v>280097</v>
      </c>
      <c r="E326">
        <f>'Budget to Print (P)'!E326</f>
        <v>0</v>
      </c>
      <c r="F326">
        <f>'Budget to Print (P)'!F326</f>
        <v>0</v>
      </c>
      <c r="G326" t="str">
        <f>'Budget to Print (P)'!G326</f>
        <v>BS-13202001</v>
      </c>
    </row>
    <row r="327">
      <c r="B327">
        <f>'Budget to Print (P)'!B327</f>
        <v>3202001</v>
      </c>
      <c r="C327" t="str">
        <f>'Budget to Print (P)'!C327</f>
        <v>Development Fund - CFC  - Capital -വികസന ഫണ്ട് - കേന്ദ്രധനകാര്യ കമ്മീഷന്‍ ഗ്രാന്‍റ്- മൂലധനച്ചെലവുകള്‍ക്കായുള്ള വരവുകള്‍</v>
      </c>
      <c r="D327">
        <f>'Budget to Print (P)'!D327</f>
        <v>3277756</v>
      </c>
      <c r="E327">
        <f>'Budget to Print (P)'!E327</f>
        <v>5000000</v>
      </c>
      <c r="F327">
        <f>'Budget to Print (P)'!F327</f>
        <v>5000000</v>
      </c>
      <c r="G327" t="str">
        <f>'Budget to Print (P)'!G327</f>
        <v>BS-13202001</v>
      </c>
    </row>
    <row r="328">
      <c r="B328">
        <f>'Budget to Print (P)'!B328</f>
        <v>3202001</v>
      </c>
      <c r="C328" t="str">
        <f>'Budget to Print (P)'!C328</f>
        <v>Development Fund - KLGSDP  - Capital -വികസന ഫണ്ട് - ലോകബാങ്ക് ധനസഹായം- മൂലധനച്ചെലവുകള്‍ക്കായുള്ള വരവുകള്‍</v>
      </c>
      <c r="D328">
        <f>'Budget to Print (P)'!D328</f>
        <v>0</v>
      </c>
      <c r="E328">
        <f>'Budget to Print (P)'!E328</f>
        <v>0</v>
      </c>
      <c r="F328">
        <f>'Budget to Print (P)'!F328</f>
        <v>0</v>
      </c>
      <c r="G328" t="str">
        <f>'Budget to Print (P)'!G328</f>
        <v>BS-13202001</v>
      </c>
    </row>
    <row r="329">
      <c r="B329">
        <f>'Budget to Print (P)'!B329</f>
        <v>3202001</v>
      </c>
      <c r="C329" t="str">
        <f>'Budget to Print (P)'!C329</f>
        <v>Development Fund - Special Grant  - Capital -വികസന ഫണ്ട് - സ്പെഷ്യല്‍ ഗ്രാന്‍റ്- മൂലധനച്ചെലവുകള്‍ക്കായുള്ള വരവുകള്‍</v>
      </c>
      <c r="D329">
        <f>'Budget to Print (P)'!D329</f>
        <v>0</v>
      </c>
      <c r="E329">
        <f>'Budget to Print (P)'!E329</f>
        <v>0</v>
      </c>
      <c r="F329">
        <f>'Budget to Print (P)'!F329</f>
        <v>0</v>
      </c>
      <c r="G329" t="str">
        <f>'Budget to Print (P)'!G329</f>
        <v>BS-13202001</v>
      </c>
    </row>
    <row r="330">
      <c r="B330">
        <f>'Budget to Print (P)'!B330</f>
        <v>3202001</v>
      </c>
      <c r="C330" t="str">
        <f>'Budget to Print (P)'!C330</f>
        <v>Maintenance Fund - Road Assets - സംരക്ഷണച്ചെലവ് - റോഡ് ആസ്തികള്‍ - മൂലധനച്ചെലവുകള്‍ക്കായുള്ള വരവുകള്‍</v>
      </c>
      <c r="D330">
        <f>'Budget to Print (P)'!D330</f>
        <v>2409712</v>
      </c>
      <c r="E330">
        <f>'Budget to Print (P)'!E330</f>
        <v>0</v>
      </c>
      <c r="F330">
        <f>'Budget to Print (P)'!F330</f>
        <v>0</v>
      </c>
      <c r="G330" t="str">
        <f>'Budget to Print (P)'!G330</f>
        <v>BS-13202001</v>
      </c>
    </row>
    <row r="331">
      <c r="B331">
        <f>'Budget to Print (P)'!B331</f>
        <v>3202001</v>
      </c>
      <c r="C331" t="str">
        <f>'Budget to Print (P)'!C331</f>
        <v>Maintenance Fund - Non Road Assets - സംരക്ഷണച്ചെലവ് - റോഡ് ഇതര ആസ്തികള്‍ - മൂലധനച്ചെലവുകള്‍ക്കായുള്ള വരവുകള്‍</v>
      </c>
      <c r="D331">
        <f>'Budget to Print (P)'!D331</f>
        <v>749704</v>
      </c>
      <c r="E331">
        <f>'Budget to Print (P)'!E331</f>
        <v>0</v>
      </c>
      <c r="F331">
        <f>'Budget to Print (P)'!F331</f>
        <v>0</v>
      </c>
      <c r="G331" t="str">
        <f>'Budget to Print (P)'!G331</f>
        <v>BS-13202001</v>
      </c>
    </row>
    <row r="332">
      <c r="B332">
        <f>'Budget to Print (P)'!B332</f>
        <v>3202002</v>
      </c>
      <c r="C332" t="str">
        <f>'Budget to Print (P)'!C332</f>
        <v xml:space="preserve">Fund for Transferred Institutions -ഘടക സ്ഥാപനങ്ങള്‍ക്ക്  വേണ്ടിയുള്ള പ്രത്യേക ഫണ്ടുകള്‍  </v>
      </c>
      <c r="D332">
        <f>'Budget to Print (P)'!D332</f>
        <v>0</v>
      </c>
      <c r="E332">
        <f>'Budget to Print (P)'!E332</f>
        <v>0</v>
      </c>
      <c r="F332">
        <f>'Budget to Print (P)'!F332</f>
        <v>0</v>
      </c>
      <c r="G332" t="str">
        <f>'Budget to Print (P)'!G332</f>
        <v>BS-13202002</v>
      </c>
    </row>
    <row r="333">
      <c r="B333">
        <f>'Budget to Print (P)'!B333</f>
        <v>3202003</v>
      </c>
      <c r="C333" t="str">
        <f>'Budget to Print (P)'!C333</f>
        <v xml:space="preserve">Grants, Funds &amp; Contributions for Specific Purposes - Other than Development Fund and State Sponsored Scheme Funds - Other purposes-വികസന ഫണ്ടുംസംസ്ഥാനാവിഷ്കൃത ഫണ്ടും ഒഴികെ മറ്റ് ആവശ്യങ്ങള്‍ക്കുള്ള   ഗ്രാന്റുകളും ഫണ്ടുകളും വിഹിതങ്ങളും </v>
      </c>
      <c r="D333">
        <f>'Budget to Print (P)'!D333</f>
        <v>0</v>
      </c>
      <c r="E333">
        <f>'Budget to Print (P)'!E333</f>
        <v>0</v>
      </c>
      <c r="F333">
        <f>'Budget to Print (P)'!F333</f>
        <v>0</v>
      </c>
      <c r="G333" t="str">
        <f>'Budget to Print (P)'!G333</f>
        <v>BS-13202003</v>
      </c>
    </row>
    <row r="334">
      <c r="B334">
        <f>'Budget to Print (P)'!B334</f>
        <v>3203001</v>
      </c>
      <c r="C334" t="str">
        <f>'Budget to Print (P)'!C334</f>
        <v xml:space="preserve">Grants, Funds &amp; Contributions for Specific Purposes - Other Government Agencies  മറ്റ് സര്‍ക്കാര്‍ ഏജന്‍സികളില്‍ നിന്നുള്ള ഗ്രാന്റുകളും ഫണ്ടുകളും വിഹിതങ്ങളും </v>
      </c>
      <c r="D334">
        <f>'Budget to Print (P)'!D334</f>
        <v>580000</v>
      </c>
      <c r="E334">
        <f>'Budget to Print (P)'!E334</f>
        <v>0</v>
      </c>
      <c r="F334">
        <f>'Budget to Print (P)'!F334</f>
        <v>0</v>
      </c>
      <c r="G334" t="str">
        <f>'Budget to Print (P)'!G334</f>
        <v>BS-13203001</v>
      </c>
    </row>
    <row r="335">
      <c r="B335">
        <f>'Budget to Print (P)'!B335</f>
        <v>3204001</v>
      </c>
      <c r="C335" t="str">
        <f>'Budget to Print (P)'!C335</f>
        <v xml:space="preserve">Grants, Funds &amp; Contributions for Specific Purposes -  Financial Institutions -  ധനകാര്യ സ്ഥാപനങ്ങളില്‍ നിന്നുള്ള ഗ്രാന്റുകളും ഫണ്ടുകളും വിഹിതങ്ങളും </v>
      </c>
      <c r="D335">
        <f>'Budget to Print (P)'!D335</f>
        <v>0</v>
      </c>
      <c r="E335">
        <f>'Budget to Print (P)'!E335</f>
        <v>0</v>
      </c>
      <c r="F335">
        <f>'Budget to Print (P)'!F335</f>
        <v>0</v>
      </c>
      <c r="G335" t="str">
        <f>'Budget to Print (P)'!G335</f>
        <v>BS-13204001</v>
      </c>
    </row>
    <row r="336">
      <c r="B336">
        <f>'Budget to Print (P)'!B336</f>
        <v>3205001</v>
      </c>
      <c r="C336" t="str">
        <f>'Budget to Print (P)'!C336</f>
        <v xml:space="preserve">Grants, Funds &amp; Contributions for Specific Purposes - Welfare Bodies- ഗ്രാന്റുകളും ഫണ്ടുകളും വിഹിതങ്ങളും  </v>
      </c>
      <c r="D336">
        <f>'Budget to Print (P)'!D336</f>
        <v>0</v>
      </c>
      <c r="E336">
        <f>'Budget to Print (P)'!E336</f>
        <v>0</v>
      </c>
      <c r="F336">
        <f>'Budget to Print (P)'!F336</f>
        <v>0</v>
      </c>
      <c r="G336" t="str">
        <f>'Budget to Print (P)'!G336</f>
        <v>BS-13205001</v>
      </c>
    </row>
    <row r="337">
      <c r="B337">
        <f>'Budget to Print (P)'!B337</f>
        <v>3206001</v>
      </c>
      <c r="C337" t="str">
        <f>'Budget to Print (P)'!C337</f>
        <v xml:space="preserve">Grants, Funds &amp; Contributions for Specific Purposes - International Organizations-അന്തര്‍ദേശീയ സ്ഥാപനങ്ങളില്‍ നിന്നുള്ള ഗ്രാന്റുകളും ഫണ്ടുകളും വിഹിതങ്ങളും </v>
      </c>
      <c r="D337">
        <f>'Budget to Print (P)'!D337</f>
        <v>0</v>
      </c>
      <c r="E337">
        <f>'Budget to Print (P)'!E337</f>
        <v>0</v>
      </c>
      <c r="F337">
        <f>'Budget to Print (P)'!F337</f>
        <v>0</v>
      </c>
      <c r="G337" t="str">
        <f>'Budget to Print (P)'!G337</f>
        <v>BS-13206001</v>
      </c>
    </row>
    <row r="338">
      <c r="B338">
        <f>'Budget to Print (P)'!B338</f>
        <v>3207001</v>
      </c>
      <c r="C338" t="str">
        <f>'Budget to Print (P)'!C338</f>
        <v>Contributions for Joint Venture Projects (for Capital Expenditure) - From Other LSGIs - സംയുക്ത പ്രോജക്ടുകള്‍ക്കുള്ള വിഹിതം (മൂലധനച്ചെലവുകള്‍ക്ക് ) - മറ്റു തദ്ദേശസ്ഥാപനങ്ങളില്‍നിന്ന്</v>
      </c>
      <c r="D338">
        <f>'Budget to Print (P)'!D338</f>
        <v>0</v>
      </c>
      <c r="E338">
        <f>'Budget to Print (P)'!E338</f>
        <v>0</v>
      </c>
      <c r="F338">
        <f>'Budget to Print (P)'!F338</f>
        <v>0</v>
      </c>
      <c r="G338" t="str">
        <f>'Budget to Print (P)'!G338</f>
        <v>BS-13207001</v>
      </c>
    </row>
    <row r="339">
      <c r="B339">
        <f>'Budget to Print (P)'!B339</f>
        <v>3207004</v>
      </c>
      <c r="C339" t="str">
        <f>'Budget to Print (P)'!C339</f>
        <v xml:space="preserve">Contributions for Other Specific Purposes (for Revenue Expenditure)-പ്രത്യേക ഉദേശ പദ്ധതികള്‍ക്കുള്ള വിഹിതം(റവന്യു ചെലവുകള്‍ക്ക്‌) </v>
      </c>
      <c r="D339">
        <f>'Budget to Print (P)'!D339</f>
        <v>0</v>
      </c>
      <c r="E339">
        <f>'Budget to Print (P)'!E339</f>
        <v>0</v>
      </c>
      <c r="F339">
        <f>'Budget to Print (P)'!F339</f>
        <v>0</v>
      </c>
      <c r="G339" t="str">
        <f>'Budget to Print (P)'!G339</f>
        <v>BS-13207004</v>
      </c>
    </row>
    <row r="340">
      <c r="B340">
        <f>'Budget to Print (P)'!B340</f>
        <v>3208001</v>
      </c>
      <c r="C340" t="str">
        <f>'Budget to Print (P)'!C340</f>
        <v xml:space="preserve">Other Grants, Funds &amp; Contributions for Specific Purposes -others- മറ്റ് പ്രത്യേക ഉദേശ പദ്ധതികള്‍ക്കുള്ള ഗ്രാന്റുകളും ഫണ്ടുകളും വിഹിതങ്ങളും </v>
      </c>
      <c r="D340">
        <f>'Budget to Print (P)'!D340</f>
        <v>0</v>
      </c>
      <c r="E340">
        <f>'Budget to Print (P)'!E340</f>
        <v>0</v>
      </c>
      <c r="F340">
        <f>'Budget to Print (P)'!F340</f>
        <v>0</v>
      </c>
      <c r="G340" t="str">
        <f>'Budget to Print (P)'!G340</f>
        <v>BS-13208001</v>
      </c>
    </row>
    <row r="341">
      <c r="B341">
        <f>'Budget to Print (P)'!B341</f>
        <v>3209001</v>
      </c>
      <c r="C341" t="str">
        <f>'Budget to Print (P)'!C341</f>
        <v xml:space="preserve"> Awards from Central Government -കേന്ദ്ര സര്‍ക്കാരില്‍ നിന്നുള്ള അവാര്‍ഡ് സംഖ്യ </v>
      </c>
      <c r="D341">
        <f>'Budget to Print (P)'!D341</f>
        <v>0</v>
      </c>
      <c r="E341">
        <f>'Budget to Print (P)'!E341</f>
        <v>0</v>
      </c>
      <c r="F341">
        <f>'Budget to Print (P)'!F341</f>
        <v>0</v>
      </c>
      <c r="G341" t="str">
        <f>'Budget to Print (P)'!G341</f>
        <v>BS-13209001</v>
      </c>
    </row>
    <row r="342">
      <c r="B342">
        <f>'Budget to Print (P)'!B342</f>
        <v>3209002</v>
      </c>
      <c r="C342" t="str">
        <f>'Budget to Print (P)'!C342</f>
        <v xml:space="preserve"> Awards from State Government --സംസ്ഥാന സര്‍ക്കാരില്‍ നിന്നുള്ള അവാര്‍ഡ് സംഖ്യ </v>
      </c>
      <c r="D342">
        <f>'Budget to Print (P)'!D342</f>
        <v>0</v>
      </c>
      <c r="E342">
        <f>'Budget to Print (P)'!E342</f>
        <v>0</v>
      </c>
      <c r="F342">
        <f>'Budget to Print (P)'!F342</f>
        <v>0</v>
      </c>
      <c r="G342" t="str">
        <f>'Budget to Print (P)'!G342</f>
        <v>BS-13209002</v>
      </c>
    </row>
    <row r="343">
      <c r="B343">
        <f>'Budget to Print (P)'!B343</f>
        <v>3209003</v>
      </c>
      <c r="C343" t="str">
        <f>'Budget to Print (P)'!C343</f>
        <v>Other Awards and Honours-മറ്റ് അവാര്‍ഡുകളും ബഹുമതികളും</v>
      </c>
      <c r="D343">
        <f>'Budget to Print (P)'!D343</f>
        <v>0</v>
      </c>
      <c r="E343">
        <f>'Budget to Print (P)'!E343</f>
        <v>0</v>
      </c>
      <c r="F343">
        <f>'Budget to Print (P)'!F343</f>
        <v>0</v>
      </c>
      <c r="G343" t="str">
        <f>'Budget to Print (P)'!G343</f>
        <v>BS-13209003</v>
      </c>
    </row>
    <row r="344">
      <c r="B344" t="str">
        <f>'Budget to Print (P)'!B344</f>
        <v/>
      </c>
      <c r="C344" t="str">
        <f>'Budget to Print (P)'!C344</f>
        <v/>
      </c>
      <c r="D344" t="str">
        <f>'Budget to Print (P)'!D344</f>
        <v/>
      </c>
      <c r="E344" t="str">
        <f>'Budget to Print (P)'!E344</f>
        <v/>
      </c>
      <c r="F344" t="str">
        <f>'Budget to Print (P)'!F344</f>
        <v/>
      </c>
      <c r="G344" t="str">
        <f>'Budget to Print (P)'!G344</f>
        <v>Blank Row</v>
      </c>
    </row>
    <row r="345">
      <c r="B345" t="str">
        <f>'Budget to Print (P)'!B345</f>
        <v/>
      </c>
      <c r="C345" t="str">
        <f>'Budget to Print (P)'!C345</f>
        <v/>
      </c>
      <c r="D345" t="str">
        <f>'Budget to Print (P)'!D345</f>
        <v/>
      </c>
      <c r="E345" t="str">
        <f>'Budget to Print (P)'!E345</f>
        <v/>
      </c>
      <c r="F345" t="str">
        <f>'Budget to Print (P)'!F345</f>
        <v/>
      </c>
      <c r="G345" t="str">
        <f>'Budget to Print (P)'!G345</f>
        <v>Blank Row</v>
      </c>
    </row>
    <row r="346">
      <c r="B346" t="str">
        <f>'Budget to Print (P)'!B346</f>
        <v/>
      </c>
      <c r="C346" t="str">
        <f>'Budget to Print (P)'!C346</f>
        <v/>
      </c>
      <c r="D346" t="str">
        <f>'Budget to Print (P)'!D346</f>
        <v/>
      </c>
      <c r="E346" t="str">
        <f>'Budget to Print (P)'!E346</f>
        <v/>
      </c>
      <c r="F346" t="str">
        <f>'Budget to Print (P)'!F346</f>
        <v/>
      </c>
      <c r="G346" t="str">
        <f>'Budget to Print (P)'!G346</f>
        <v>Blank Row</v>
      </c>
    </row>
    <row r="347">
      <c r="B347" t="str">
        <f>'Budget to Print (P)'!B347</f>
        <v/>
      </c>
      <c r="C347" t="str">
        <f>'Budget to Print (P)'!C347</f>
        <v/>
      </c>
      <c r="D347" t="str">
        <f>'Budget to Print (P)'!D347</f>
        <v/>
      </c>
      <c r="E347" t="str">
        <f>'Budget to Print (P)'!E347</f>
        <v/>
      </c>
      <c r="F347" t="str">
        <f>'Budget to Print (P)'!F347</f>
        <v/>
      </c>
      <c r="G347" t="str">
        <f>'Budget to Print (P)'!G347</f>
        <v>Blank Row</v>
      </c>
    </row>
    <row r="348">
      <c r="B348" t="str">
        <f>'Budget to Print (P)'!B348</f>
        <v/>
      </c>
      <c r="C348" t="str">
        <f>'Budget to Print (P)'!C348</f>
        <v/>
      </c>
      <c r="D348" t="str">
        <f>'Budget to Print (P)'!D348</f>
        <v/>
      </c>
      <c r="E348" t="str">
        <f>'Budget to Print (P)'!E348</f>
        <v/>
      </c>
      <c r="F348" t="str">
        <f>'Budget to Print (P)'!F348</f>
        <v/>
      </c>
      <c r="G348" t="str">
        <f>'Budget to Print (P)'!G348</f>
        <v>Blank Row</v>
      </c>
    </row>
    <row r="349">
      <c r="B349" t="str">
        <f>'Budget to Print (P)'!B349</f>
        <v/>
      </c>
      <c r="C349" t="str">
        <f>'Budget to Print (P)'!C349</f>
        <v/>
      </c>
      <c r="D349" t="str">
        <f>'Budget to Print (P)'!D349</f>
        <v/>
      </c>
      <c r="E349" t="str">
        <f>'Budget to Print (P)'!E349</f>
        <v/>
      </c>
      <c r="F349" t="str">
        <f>'Budget to Print (P)'!F349</f>
        <v/>
      </c>
      <c r="G349" t="str">
        <f>'Budget to Print (P)'!G349</f>
        <v>Blank Row</v>
      </c>
    </row>
    <row r="350">
      <c r="B350" t="str">
        <f>'Budget to Print (P)'!B350</f>
        <v/>
      </c>
      <c r="C350" t="str">
        <f>'Budget to Print (P)'!C350</f>
        <v/>
      </c>
      <c r="D350" t="str">
        <f>'Budget to Print (P)'!D350</f>
        <v/>
      </c>
      <c r="E350" t="str">
        <f>'Budget to Print (P)'!E350</f>
        <v/>
      </c>
      <c r="F350" t="str">
        <f>'Budget to Print (P)'!F350</f>
        <v/>
      </c>
      <c r="G350" t="str">
        <f>'Budget to Print (P)'!G350</f>
        <v>Blank Row</v>
      </c>
    </row>
    <row r="351">
      <c r="B351" t="str">
        <f>'Budget to Print (P)'!B351</f>
        <v/>
      </c>
      <c r="C351" t="str">
        <f>'Budget to Print (P)'!C351</f>
        <v/>
      </c>
      <c r="D351" t="str">
        <f>'Budget to Print (P)'!D351</f>
        <v/>
      </c>
      <c r="E351" t="str">
        <f>'Budget to Print (P)'!E351</f>
        <v/>
      </c>
      <c r="F351" t="str">
        <f>'Budget to Print (P)'!F351</f>
        <v/>
      </c>
      <c r="G351" t="str">
        <f>'Budget to Print (P)'!G351</f>
        <v>Blank Row</v>
      </c>
    </row>
    <row r="352">
      <c r="B352" t="str">
        <f>'Budget to Print (P)'!B352</f>
        <v/>
      </c>
      <c r="C352" t="str">
        <f>'Budget to Print (P)'!C352</f>
        <v/>
      </c>
      <c r="D352" t="str">
        <f>'Budget to Print (P)'!D352</f>
        <v/>
      </c>
      <c r="E352" t="str">
        <f>'Budget to Print (P)'!E352</f>
        <v/>
      </c>
      <c r="F352" t="str">
        <f>'Budget to Print (P)'!F352</f>
        <v/>
      </c>
      <c r="G352" t="str">
        <f>'Budget to Print (P)'!G352</f>
        <v>Blank Row</v>
      </c>
    </row>
    <row r="353">
      <c r="B353" t="str">
        <f>'Budget to Print (P)'!B353</f>
        <v/>
      </c>
      <c r="C353" t="str">
        <f>'Budget to Print (P)'!C353</f>
        <v/>
      </c>
      <c r="D353" t="str">
        <f>'Budget to Print (P)'!D353</f>
        <v/>
      </c>
      <c r="E353" t="str">
        <f>'Budget to Print (P)'!E353</f>
        <v/>
      </c>
      <c r="F353" t="str">
        <f>'Budget to Print (P)'!F353</f>
        <v/>
      </c>
      <c r="G353" t="str">
        <f>'Budget to Print (P)'!G353</f>
        <v>Blank Row</v>
      </c>
    </row>
    <row r="354">
      <c r="B354" t="str">
        <f>'Budget to Print (P)'!B354</f>
        <v/>
      </c>
      <c r="C354" t="str">
        <f>'Budget to Print (P)'!C354</f>
        <v/>
      </c>
      <c r="D354" t="str">
        <f>'Budget to Print (P)'!D354</f>
        <v/>
      </c>
      <c r="E354" t="str">
        <f>'Budget to Print (P)'!E354</f>
        <v/>
      </c>
      <c r="F354" t="str">
        <f>'Budget to Print (P)'!F354</f>
        <v/>
      </c>
      <c r="G354" t="str">
        <f>'Budget to Print (P)'!G354</f>
        <v>Blank Row</v>
      </c>
    </row>
    <row r="355">
      <c r="B355">
        <f>'Budget to Print (P)'!B355</f>
        <v>311</v>
      </c>
      <c r="C355" t="str">
        <f>'Budget to Print (P)'!C355</f>
        <v>Total-Revenue Grants, Funds, Contributions &amp; Compensations</v>
      </c>
      <c r="D355">
        <f>'Budget to Print (P)'!D355</f>
        <v>9402061</v>
      </c>
      <c r="E355">
        <f>'Budget to Print (P)'!E355</f>
        <v>30000000</v>
      </c>
      <c r="F355">
        <f>'Budget to Print (P)'!F355</f>
        <v>30000000</v>
      </c>
      <c r="G355" t="str">
        <f>'Budget to Print (P)'!G355</f>
        <v>BS-1311</v>
      </c>
    </row>
    <row r="356">
      <c r="B356" t="str">
        <f>B57</f>
        <v>Karassery Grama Panchayath Draft  Budget for the Financial Year 2025-2026</v>
      </c>
      <c r="G356" t="str">
        <f>'Budget to Print (P)'!G356</f>
        <v>BS-1Karassery Grama Panchayath Draft  Budget for the Financial Year 2025-2026</v>
      </c>
    </row>
    <row r="357">
      <c r="B357" t="str">
        <f>'BS-8'!B5</f>
        <v xml:space="preserve">  BS-8-Revenue Expenditure-Mandatory functions- (അനിവാര്യ ചുമതലകള്‍ക്കു വേണ്ടിയുള്ള വകയിരുത്തലുകള്‍)</v>
      </c>
      <c r="G357" t="str">
        <f>'Budget to Print (P)'!G357</f>
        <v>BS-1  BS-8-Revenue Expenditure-Mandatory functions- (അനിവാര്യ ചുമതലകള്‍ക്കു വേണ്ടിയുള്ള വകയിരുത്തലുകള്‍)</v>
      </c>
    </row>
    <row r="358" xml:space="preserve">
      <c r="B358" t="str">
        <v>DETAILED HEAD CODE</v>
      </c>
      <c r="C358" t="str">
        <v>PARTICULARS (ഇനവിവരം)</v>
      </c>
      <c r="D358" t="str">
        <f>D32</f>
        <v>Actuals for the year 2023-2024   (യഥാര്‍ത്ഥ കണക്ക് 2023-2024)</v>
      </c>
      <c r="E358" t="str">
        <f>E32</f>
        <v>Budget  for the  year (including all revisions) 2024-2025  (പരിഷ്കരിച്ച ബജറ്റ്  2024-2025)</v>
      </c>
      <c r="F358" t="str" xml:space="preserve">
        <f>F32</f>
        <v xml:space="preserve">Budget for the Year2025-2026
 (ബജറ്റ്-2025-2026)</v>
      </c>
      <c r="G358" t="str">
        <f>'Budget to Print (P)'!G358</f>
        <v>BS-1DETAILED HEAD CODE</v>
      </c>
    </row>
    <row r="359">
      <c r="B359" t="str">
        <f>'BS-8'!B7</f>
        <v>210 - Establishment Expenses-</v>
      </c>
      <c r="G359" t="str">
        <f>'Budget to Print (P)'!G359</f>
        <v>BS-1210 - Establishment Expenses-</v>
      </c>
    </row>
    <row r="360">
      <c r="B360">
        <f>'Budget to Print (P)'!B360</f>
        <v>2101001</v>
      </c>
      <c r="C360" t="str">
        <f>'Budget to Print (P)'!C360</f>
        <v>Salaries-ശമ്പളം</v>
      </c>
      <c r="D360">
        <f>'Budget to Print (P)'!D360</f>
        <v>9578557</v>
      </c>
      <c r="E360">
        <f>'Budget to Print (P)'!E360</f>
        <v>12000000</v>
      </c>
      <c r="F360">
        <f>'Budget to Print (P)'!F360</f>
        <v>17500000</v>
      </c>
      <c r="G360" t="str">
        <f>'Budget to Print (P)'!G360</f>
        <v>BS-12101001</v>
      </c>
    </row>
    <row r="361">
      <c r="B361">
        <f>'Budget to Print (P)'!B361</f>
        <v>2101002</v>
      </c>
      <c r="C361" t="str">
        <f>'Budget to Print (P)'!C361</f>
        <v>Wages-കൂലി</v>
      </c>
      <c r="D361">
        <f>'Budget to Print (P)'!D361</f>
        <v>837225</v>
      </c>
      <c r="E361">
        <f>'Budget to Print (P)'!E361</f>
        <v>1100000</v>
      </c>
      <c r="F361">
        <f>'Budget to Print (P)'!F361</f>
        <v>1500000</v>
      </c>
      <c r="G361" t="str">
        <f>'Budget to Print (P)'!G361</f>
        <v>BS-12101002</v>
      </c>
    </row>
    <row r="362">
      <c r="B362">
        <f>'Budget to Print (P)'!B362</f>
        <v>2101003</v>
      </c>
      <c r="C362" t="str">
        <f>'Budget to Print (P)'!C362</f>
        <v>Bonus-ബോണസ്</v>
      </c>
      <c r="D362">
        <f>'Budget to Print (P)'!D362</f>
        <v>32000</v>
      </c>
      <c r="E362">
        <f>'Budget to Print (P)'!E362</f>
        <v>35000</v>
      </c>
      <c r="F362">
        <f>'Budget to Print (P)'!F362</f>
        <v>40000</v>
      </c>
      <c r="G362" t="str">
        <f>'Budget to Print (P)'!G362</f>
        <v>BS-12101003</v>
      </c>
    </row>
    <row r="363">
      <c r="B363">
        <f>'Budget to Print (P)'!B363</f>
        <v>2102001</v>
      </c>
      <c r="C363" t="str">
        <f>'Budget to Print (P)'!C363</f>
        <v>Travelling Allowances-യാത്രാ ബത്ത</v>
      </c>
      <c r="D363">
        <f>'Budget to Print (P)'!D363</f>
        <v>72265</v>
      </c>
      <c r="E363">
        <f>'Budget to Print (P)'!E363</f>
        <v>150000</v>
      </c>
      <c r="F363">
        <f>'Budget to Print (P)'!F363</f>
        <v>150000</v>
      </c>
      <c r="G363" t="str">
        <f>'Budget to Print (P)'!G363</f>
        <v>BS-12102001</v>
      </c>
    </row>
    <row r="364">
      <c r="B364">
        <f>'Budget to Print (P)'!B364</f>
        <v>2102002</v>
      </c>
      <c r="C364" t="str">
        <f>'Budget to Print (P)'!C364</f>
        <v>Other Benefits and Allowances-മറ്റ് ബത്തകള്‍</v>
      </c>
      <c r="D364">
        <f>'Budget to Print (P)'!D364</f>
        <v>208058</v>
      </c>
      <c r="E364">
        <f>'Budget to Print (P)'!E364</f>
        <v>250000</v>
      </c>
      <c r="F364">
        <f>'Budget to Print (P)'!F364</f>
        <v>300000</v>
      </c>
      <c r="G364" t="str">
        <f>'Budget to Print (P)'!G364</f>
        <v>BS-12102002</v>
      </c>
    </row>
    <row r="365">
      <c r="B365">
        <f>'Budget to Print (P)'!B365</f>
        <v>2102003</v>
      </c>
      <c r="C365" t="str">
        <f>'Budget to Print (P)'!C365</f>
        <v xml:space="preserve">Monthly Honorarium of Elected Representatives-ജനപ്രതിനിധികള്‍ക്കുള്ള ഓണറെ റിയം </v>
      </c>
      <c r="D365">
        <f>'Budget to Print (P)'!D365</f>
        <v>1879200</v>
      </c>
      <c r="E365">
        <f>'Budget to Print (P)'!E365</f>
        <v>2400000</v>
      </c>
      <c r="F365">
        <f>'Budget to Print (P)'!F365</f>
        <v>2500000</v>
      </c>
      <c r="G365" t="str">
        <f>'Budget to Print (P)'!G365</f>
        <v>BS-12102003</v>
      </c>
    </row>
    <row r="366">
      <c r="B366">
        <f>'Budget to Print (P)'!B366</f>
        <v>2102004</v>
      </c>
      <c r="C366" t="str">
        <f>'Budget to Print (P)'!C366</f>
        <v>Sitting Fee of Elected Representatives-ജന പ്രതിനിധികള്‍ക്കുള്ള സിറ്റിംഗ് ഫീ</v>
      </c>
      <c r="D366">
        <f>'Budget to Print (P)'!D366</f>
        <v>165200</v>
      </c>
      <c r="E366">
        <f>'Budget to Print (P)'!E366</f>
        <v>200000</v>
      </c>
      <c r="F366">
        <f>'Budget to Print (P)'!F366</f>
        <v>230000</v>
      </c>
      <c r="G366" t="str">
        <f>'Budget to Print (P)'!G366</f>
        <v>BS-12102004</v>
      </c>
    </row>
    <row r="367">
      <c r="B367">
        <f>'Budget to Print (P)'!B367</f>
        <v>2102005</v>
      </c>
      <c r="C367" t="str">
        <f>'Budget to Print (P)'!C367</f>
        <v>Travelling Allowance of Elected Representatives-ജനപ്രതിനിധികള്‍ക്കുള്ള യാത്ര ബത്ത</v>
      </c>
      <c r="D367">
        <f>'Budget to Print (P)'!D367</f>
        <v>37697</v>
      </c>
      <c r="E367">
        <f>'Budget to Print (P)'!E367</f>
        <v>50000</v>
      </c>
      <c r="F367">
        <f>'Budget to Print (P)'!F367</f>
        <v>70000</v>
      </c>
      <c r="G367" t="str">
        <f>'Budget to Print (P)'!G367</f>
        <v>BS-12102005</v>
      </c>
    </row>
    <row r="368">
      <c r="B368">
        <f>'Budget to Print (P)'!B368</f>
        <v>2103001</v>
      </c>
      <c r="C368" t="str">
        <f>'Budget to Print (P)'!C368</f>
        <v>Pension Contributions-പെന്‍ഷന്‍ കോണ്‍ട്രിബ്യുഷന്‍</v>
      </c>
      <c r="D368">
        <f>'Budget to Print (P)'!D368</f>
        <v>903809</v>
      </c>
      <c r="E368">
        <f>'Budget to Print (P)'!E368</f>
        <v>1200000</v>
      </c>
      <c r="F368">
        <f>'Budget to Print (P)'!F368</f>
        <v>1500000</v>
      </c>
      <c r="G368" t="str">
        <f>'Budget to Print (P)'!G368</f>
        <v>BS-12103001</v>
      </c>
    </row>
    <row r="369">
      <c r="B369">
        <f>'Budget to Print (P)'!B369</f>
        <v>2103002</v>
      </c>
      <c r="C369" t="str">
        <f>'Budget to Print (P)'!C369</f>
        <v>Leave Salary Contributions-അവധി ശമ്പളം</v>
      </c>
      <c r="D369">
        <f>'Budget to Print (P)'!D369</f>
        <v>134272</v>
      </c>
      <c r="E369">
        <f>'Budget to Print (P)'!E369</f>
        <v>150000</v>
      </c>
      <c r="F369">
        <f>'Budget to Print (P)'!F369</f>
        <v>250000</v>
      </c>
      <c r="G369" t="str">
        <f>'Budget to Print (P)'!G369</f>
        <v>BS-12103002</v>
      </c>
    </row>
    <row r="370">
      <c r="B370">
        <f>'Budget to Print (P)'!B370</f>
        <v>2104001</v>
      </c>
      <c r="C370" t="str">
        <f>'Budget to Print (P)'!C370</f>
        <v>Other Terminal &amp; Retirement Benefits-മറ്റ് സേവന വിരാമ ആനുകൂല്യങ്ങള്‍</v>
      </c>
      <c r="D370">
        <f>'Budget to Print (P)'!D370</f>
        <v>0</v>
      </c>
      <c r="E370">
        <f>'Budget to Print (P)'!E370</f>
        <v>1350000</v>
      </c>
      <c r="F370">
        <f>'Budget to Print (P)'!F370</f>
        <v>1500000</v>
      </c>
      <c r="G370" t="str">
        <f>'Budget to Print (P)'!G370</f>
        <v>BS-12104001</v>
      </c>
    </row>
    <row r="371">
      <c r="B371" t="str">
        <f>'Budget to Print (P)'!B371</f>
        <v/>
      </c>
      <c r="C371" t="str">
        <f>'Budget to Print (P)'!C371</f>
        <v/>
      </c>
      <c r="D371" t="str">
        <f>'Budget to Print (P)'!D371</f>
        <v/>
      </c>
      <c r="E371" t="str">
        <f>'Budget to Print (P)'!E371</f>
        <v/>
      </c>
      <c r="F371" t="str">
        <f>'Budget to Print (P)'!F371</f>
        <v/>
      </c>
      <c r="G371" t="str">
        <f>'Budget to Print (P)'!G371</f>
        <v>Blank Row</v>
      </c>
    </row>
    <row r="372">
      <c r="B372" t="str">
        <f>'Budget to Print (P)'!B372</f>
        <v/>
      </c>
      <c r="C372" t="str">
        <f>'Budget to Print (P)'!C372</f>
        <v/>
      </c>
      <c r="D372" t="str">
        <f>'Budget to Print (P)'!D372</f>
        <v/>
      </c>
      <c r="E372" t="str">
        <f>'Budget to Print (P)'!E372</f>
        <v/>
      </c>
      <c r="F372" t="str">
        <f>'Budget to Print (P)'!F372</f>
        <v/>
      </c>
      <c r="G372" t="str">
        <f>'Budget to Print (P)'!G372</f>
        <v>Blank Row</v>
      </c>
    </row>
    <row r="373">
      <c r="B373" t="str">
        <f>'Budget to Print (P)'!B373</f>
        <v/>
      </c>
      <c r="C373" t="str">
        <f>'Budget to Print (P)'!C373</f>
        <v/>
      </c>
      <c r="D373" t="str">
        <f>'Budget to Print (P)'!D373</f>
        <v/>
      </c>
      <c r="E373" t="str">
        <f>'Budget to Print (P)'!E373</f>
        <v/>
      </c>
      <c r="F373" t="str">
        <f>'Budget to Print (P)'!F373</f>
        <v/>
      </c>
      <c r="G373" t="str">
        <f>'Budget to Print (P)'!G373</f>
        <v>Blank Row</v>
      </c>
    </row>
    <row r="374">
      <c r="B374" t="str">
        <f>'Budget to Print (P)'!B374</f>
        <v/>
      </c>
      <c r="C374" t="str">
        <f>'Budget to Print (P)'!C374</f>
        <v/>
      </c>
      <c r="D374" t="str">
        <f>'Budget to Print (P)'!D374</f>
        <v/>
      </c>
      <c r="E374" t="str">
        <f>'Budget to Print (P)'!E374</f>
        <v/>
      </c>
      <c r="F374" t="str">
        <f>'Budget to Print (P)'!F374</f>
        <v/>
      </c>
      <c r="G374" t="str">
        <f>'Budget to Print (P)'!G374</f>
        <v>Blank Row</v>
      </c>
    </row>
    <row r="375">
      <c r="B375" t="str">
        <f>'Budget to Print (P)'!B375</f>
        <v/>
      </c>
      <c r="C375" t="str">
        <f>'Budget to Print (P)'!C375</f>
        <v/>
      </c>
      <c r="D375" t="str">
        <f>'Budget to Print (P)'!D375</f>
        <v/>
      </c>
      <c r="E375" t="str">
        <f>'Budget to Print (P)'!E375</f>
        <v/>
      </c>
      <c r="F375" t="str">
        <f>'Budget to Print (P)'!F375</f>
        <v/>
      </c>
      <c r="G375" t="str">
        <f>'Budget to Print (P)'!G375</f>
        <v>Blank Row</v>
      </c>
    </row>
    <row r="376">
      <c r="B376" t="str">
        <f>'Budget to Print (P)'!B376</f>
        <v/>
      </c>
      <c r="C376" t="str">
        <f>'Budget to Print (P)'!C376</f>
        <v/>
      </c>
      <c r="D376" t="str">
        <f>'Budget to Print (P)'!D376</f>
        <v/>
      </c>
      <c r="E376" t="str">
        <f>'Budget to Print (P)'!E376</f>
        <v/>
      </c>
      <c r="F376" t="str">
        <f>'Budget to Print (P)'!F376</f>
        <v/>
      </c>
      <c r="G376" t="str">
        <f>'Budget to Print (P)'!G376</f>
        <v>Blank Row</v>
      </c>
    </row>
    <row r="377">
      <c r="B377" t="str">
        <f>'Budget to Print (P)'!B377</f>
        <v/>
      </c>
      <c r="C377" t="str">
        <f>'Budget to Print (P)'!C377</f>
        <v/>
      </c>
      <c r="D377" t="str">
        <f>'Budget to Print (P)'!D377</f>
        <v/>
      </c>
      <c r="E377" t="str">
        <f>'Budget to Print (P)'!E377</f>
        <v/>
      </c>
      <c r="F377" t="str">
        <f>'Budget to Print (P)'!F377</f>
        <v/>
      </c>
      <c r="G377" t="str">
        <f>'Budget to Print (P)'!G377</f>
        <v>Blank Row</v>
      </c>
    </row>
    <row r="378">
      <c r="B378" t="str">
        <f>'Budget to Print (P)'!B378</f>
        <v/>
      </c>
      <c r="C378" t="str">
        <f>'Budget to Print (P)'!C378</f>
        <v/>
      </c>
      <c r="D378" t="str">
        <f>'Budget to Print (P)'!D378</f>
        <v/>
      </c>
      <c r="E378" t="str">
        <f>'Budget to Print (P)'!E378</f>
        <v/>
      </c>
      <c r="F378" t="str">
        <f>'Budget to Print (P)'!F378</f>
        <v/>
      </c>
      <c r="G378" t="str">
        <f>'Budget to Print (P)'!G378</f>
        <v>Blank Row</v>
      </c>
    </row>
    <row r="379">
      <c r="B379" t="str">
        <f>'Budget to Print (P)'!B379</f>
        <v/>
      </c>
      <c r="C379" t="str">
        <f>'Budget to Print (P)'!C379</f>
        <v/>
      </c>
      <c r="D379" t="str">
        <f>'Budget to Print (P)'!D379</f>
        <v/>
      </c>
      <c r="E379" t="str">
        <f>'Budget to Print (P)'!E379</f>
        <v/>
      </c>
      <c r="F379" t="str">
        <f>'Budget to Print (P)'!F379</f>
        <v/>
      </c>
      <c r="G379" t="str">
        <f>'Budget to Print (P)'!G379</f>
        <v>Blank Row</v>
      </c>
    </row>
    <row r="380">
      <c r="B380" t="str">
        <f>'Budget to Print (P)'!B380</f>
        <v/>
      </c>
      <c r="C380" t="str">
        <f>'Budget to Print (P)'!C380</f>
        <v/>
      </c>
      <c r="D380" t="str">
        <f>'Budget to Print (P)'!D380</f>
        <v/>
      </c>
      <c r="E380" t="str">
        <f>'Budget to Print (P)'!E380</f>
        <v/>
      </c>
      <c r="F380" t="str">
        <f>'Budget to Print (P)'!F380</f>
        <v/>
      </c>
      <c r="G380" t="str">
        <f>'Budget to Print (P)'!G380</f>
        <v>Blank Row</v>
      </c>
    </row>
    <row r="381">
      <c r="B381" t="str">
        <f>'Budget to Print (P)'!B381</f>
        <v/>
      </c>
      <c r="C381" t="str">
        <f>'Budget to Print (P)'!C381</f>
        <v/>
      </c>
      <c r="D381" t="str">
        <f>'Budget to Print (P)'!D381</f>
        <v/>
      </c>
      <c r="E381" t="str">
        <f>'Budget to Print (P)'!E381</f>
        <v/>
      </c>
      <c r="F381" t="str">
        <f>'Budget to Print (P)'!F381</f>
        <v/>
      </c>
      <c r="G381" t="str">
        <f>'Budget to Print (P)'!G381</f>
        <v>Blank Row</v>
      </c>
    </row>
    <row r="382">
      <c r="B382" t="str">
        <f>'Budget to Print (P)'!B382</f>
        <v/>
      </c>
      <c r="C382" t="str">
        <f>'Budget to Print (P)'!C382</f>
        <v/>
      </c>
      <c r="D382" t="str">
        <f>'Budget to Print (P)'!D382</f>
        <v/>
      </c>
      <c r="E382" t="str">
        <f>'Budget to Print (P)'!E382</f>
        <v/>
      </c>
      <c r="F382" t="str">
        <f>'Budget to Print (P)'!F382</f>
        <v/>
      </c>
      <c r="G382" t="str">
        <f>'Budget to Print (P)'!G382</f>
        <v>Blank Row</v>
      </c>
    </row>
    <row r="383">
      <c r="B383" t="str">
        <f>'Budget to Print (P)'!B383</f>
        <v/>
      </c>
      <c r="C383" t="str">
        <f>'Budget to Print (P)'!C383</f>
        <v/>
      </c>
      <c r="D383" t="str">
        <f>'Budget to Print (P)'!D383</f>
        <v/>
      </c>
      <c r="E383" t="str">
        <f>'Budget to Print (P)'!E383</f>
        <v/>
      </c>
      <c r="F383" t="str">
        <f>'Budget to Print (P)'!F383</f>
        <v/>
      </c>
      <c r="G383" t="str">
        <f>'Budget to Print (P)'!G383</f>
        <v>Blank Row</v>
      </c>
    </row>
    <row r="384">
      <c r="B384" t="str">
        <f>'Budget to Print (P)'!B384</f>
        <v/>
      </c>
      <c r="C384" t="str">
        <f>'Budget to Print (P)'!C384</f>
        <v/>
      </c>
      <c r="D384" t="str">
        <f>'Budget to Print (P)'!D384</f>
        <v/>
      </c>
      <c r="E384" t="str">
        <f>'Budget to Print (P)'!E384</f>
        <v/>
      </c>
      <c r="F384" t="str">
        <f>'Budget to Print (P)'!F384</f>
        <v/>
      </c>
      <c r="G384" t="str">
        <f>'Budget to Print (P)'!G384</f>
        <v>Blank Row</v>
      </c>
    </row>
    <row r="385">
      <c r="B385" t="str">
        <f>'Budget to Print (P)'!B385</f>
        <v/>
      </c>
      <c r="C385" t="str">
        <f>'Budget to Print (P)'!C385</f>
        <v/>
      </c>
      <c r="D385" t="str">
        <f>'Budget to Print (P)'!D385</f>
        <v/>
      </c>
      <c r="E385" t="str">
        <f>'Budget to Print (P)'!E385</f>
        <v/>
      </c>
      <c r="F385" t="str">
        <f>'Budget to Print (P)'!F385</f>
        <v/>
      </c>
      <c r="G385" t="str">
        <f>'Budget to Print (P)'!G385</f>
        <v>Blank Row</v>
      </c>
    </row>
    <row r="386">
      <c r="B386" t="str">
        <f>'Budget to Print (P)'!B386</f>
        <v/>
      </c>
      <c r="C386" t="str">
        <f>'Budget to Print (P)'!C386</f>
        <v/>
      </c>
      <c r="D386" t="str">
        <f>'Budget to Print (P)'!D386</f>
        <v/>
      </c>
      <c r="E386" t="str">
        <f>'Budget to Print (P)'!E386</f>
        <v/>
      </c>
      <c r="F386" t="str">
        <f>'Budget to Print (P)'!F386</f>
        <v/>
      </c>
      <c r="G386" t="str">
        <f>'Budget to Print (P)'!G386</f>
        <v>Blank Row</v>
      </c>
    </row>
    <row r="387">
      <c r="B387" t="str">
        <f>'Budget to Print (P)'!B387</f>
        <v/>
      </c>
      <c r="C387" t="str">
        <f>'Budget to Print (P)'!C387</f>
        <v/>
      </c>
      <c r="D387" t="str">
        <f>'Budget to Print (P)'!D387</f>
        <v/>
      </c>
      <c r="E387" t="str">
        <f>'Budget to Print (P)'!E387</f>
        <v/>
      </c>
      <c r="F387" t="str">
        <f>'Budget to Print (P)'!F387</f>
        <v/>
      </c>
      <c r="G387" t="str">
        <f>'Budget to Print (P)'!G387</f>
        <v>Blank Row</v>
      </c>
    </row>
    <row r="388">
      <c r="B388" t="str">
        <f>'Budget to Print (P)'!B388</f>
        <v/>
      </c>
      <c r="C388" t="str">
        <f>'Budget to Print (P)'!C388</f>
        <v/>
      </c>
      <c r="D388" t="str">
        <f>'Budget to Print (P)'!D388</f>
        <v/>
      </c>
      <c r="E388" t="str">
        <f>'Budget to Print (P)'!E388</f>
        <v/>
      </c>
      <c r="F388" t="str">
        <f>'Budget to Print (P)'!F388</f>
        <v/>
      </c>
      <c r="G388" t="str">
        <f>'Budget to Print (P)'!G388</f>
        <v>Blank Row</v>
      </c>
    </row>
    <row r="389">
      <c r="B389" t="str">
        <f>'Budget to Print (P)'!B389</f>
        <v/>
      </c>
      <c r="C389" t="str">
        <f>'Budget to Print (P)'!C389</f>
        <v/>
      </c>
      <c r="D389" t="str">
        <f>'Budget to Print (P)'!D389</f>
        <v/>
      </c>
      <c r="E389" t="str">
        <f>'Budget to Print (P)'!E389</f>
        <v/>
      </c>
      <c r="F389" t="str">
        <f>'Budget to Print (P)'!F389</f>
        <v/>
      </c>
      <c r="G389" t="str">
        <f>'Budget to Print (P)'!G389</f>
        <v>Blank Row</v>
      </c>
    </row>
    <row r="390">
      <c r="B390" t="str">
        <f>'Budget to Print (P)'!B390</f>
        <v/>
      </c>
      <c r="C390" t="str">
        <f>'Budget to Print (P)'!C390</f>
        <v/>
      </c>
      <c r="D390" t="str">
        <f>'Budget to Print (P)'!D390</f>
        <v/>
      </c>
      <c r="E390" t="str">
        <f>'Budget to Print (P)'!E390</f>
        <v/>
      </c>
      <c r="F390" t="str">
        <f>'Budget to Print (P)'!F390</f>
        <v/>
      </c>
      <c r="G390" t="str">
        <f>'Budget to Print (P)'!G390</f>
        <v>Blank Row</v>
      </c>
    </row>
    <row r="391">
      <c r="B391" t="str">
        <f>'Budget to Print (P)'!B391</f>
        <v/>
      </c>
      <c r="C391" t="str">
        <f>'Budget to Print (P)'!C391</f>
        <v/>
      </c>
      <c r="D391" t="str">
        <f>'Budget to Print (P)'!D391</f>
        <v/>
      </c>
      <c r="E391" t="str">
        <f>'Budget to Print (P)'!E391</f>
        <v/>
      </c>
      <c r="F391" t="str">
        <f>'Budget to Print (P)'!F391</f>
        <v/>
      </c>
      <c r="G391" t="str">
        <f>'Budget to Print (P)'!G391</f>
        <v>Blank Row</v>
      </c>
    </row>
    <row r="392">
      <c r="B392" t="str">
        <f>'Budget to Print (P)'!B392</f>
        <v/>
      </c>
      <c r="C392" t="str">
        <f>'Budget to Print (P)'!C392</f>
        <v/>
      </c>
      <c r="D392" t="str">
        <f>'Budget to Print (P)'!D392</f>
        <v/>
      </c>
      <c r="E392" t="str">
        <f>'Budget to Print (P)'!E392</f>
        <v/>
      </c>
      <c r="F392" t="str">
        <f>'Budget to Print (P)'!F392</f>
        <v/>
      </c>
      <c r="G392" t="str">
        <f>'Budget to Print (P)'!G392</f>
        <v>Blank Row</v>
      </c>
    </row>
    <row r="393">
      <c r="B393" t="str">
        <f>'Budget to Print (P)'!B393</f>
        <v/>
      </c>
      <c r="C393" t="str">
        <f>'Budget to Print (P)'!C393</f>
        <v/>
      </c>
      <c r="D393" t="str">
        <f>'Budget to Print (P)'!D393</f>
        <v/>
      </c>
      <c r="E393" t="str">
        <f>'Budget to Print (P)'!E393</f>
        <v/>
      </c>
      <c r="F393" t="str">
        <f>'Budget to Print (P)'!F393</f>
        <v/>
      </c>
      <c r="G393" t="str">
        <f>'Budget to Print (P)'!G393</f>
        <v>Blank Row</v>
      </c>
    </row>
    <row r="394">
      <c r="B394" t="str">
        <f>'Budget to Print (P)'!B394</f>
        <v/>
      </c>
      <c r="C394" t="str">
        <f>'Budget to Print (P)'!C394</f>
        <v/>
      </c>
      <c r="D394" t="str">
        <f>'Budget to Print (P)'!D394</f>
        <v/>
      </c>
      <c r="E394" t="str">
        <f>'Budget to Print (P)'!E394</f>
        <v/>
      </c>
      <c r="F394" t="str">
        <f>'Budget to Print (P)'!F394</f>
        <v/>
      </c>
      <c r="G394" t="str">
        <f>'Budget to Print (P)'!G394</f>
        <v>Blank Row</v>
      </c>
    </row>
    <row r="395">
      <c r="B395" t="str">
        <f>'Budget to Print (P)'!B395</f>
        <v/>
      </c>
      <c r="C395" t="str">
        <f>'Budget to Print (P)'!C395</f>
        <v/>
      </c>
      <c r="D395" t="str">
        <f>'Budget to Print (P)'!D395</f>
        <v/>
      </c>
      <c r="E395" t="str">
        <f>'Budget to Print (P)'!E395</f>
        <v/>
      </c>
      <c r="F395" t="str">
        <f>'Budget to Print (P)'!F395</f>
        <v/>
      </c>
      <c r="G395" t="str">
        <f>'Budget to Print (P)'!G395</f>
        <v>Blank Row</v>
      </c>
    </row>
    <row r="396">
      <c r="B396" t="str">
        <f>'Budget to Print (P)'!B396</f>
        <v/>
      </c>
      <c r="C396" t="str">
        <f>'Budget to Print (P)'!C396</f>
        <v/>
      </c>
      <c r="D396" t="str">
        <f>'Budget to Print (P)'!D396</f>
        <v/>
      </c>
      <c r="E396" t="str">
        <f>'Budget to Print (P)'!E396</f>
        <v/>
      </c>
      <c r="F396" t="str">
        <f>'Budget to Print (P)'!F396</f>
        <v/>
      </c>
      <c r="G396" t="str">
        <f>'Budget to Print (P)'!G396</f>
        <v>Blank Row</v>
      </c>
    </row>
    <row r="397">
      <c r="B397" t="str">
        <f>'Budget to Print (P)'!B397</f>
        <v/>
      </c>
      <c r="C397" t="str">
        <f>'Budget to Print (P)'!C397</f>
        <v/>
      </c>
      <c r="D397" t="str">
        <f>'Budget to Print (P)'!D397</f>
        <v/>
      </c>
      <c r="E397" t="str">
        <f>'Budget to Print (P)'!E397</f>
        <v/>
      </c>
      <c r="F397" t="str">
        <f>'Budget to Print (P)'!F397</f>
        <v/>
      </c>
      <c r="G397" t="str">
        <f>'Budget to Print (P)'!G397</f>
        <v>Blank Row</v>
      </c>
    </row>
    <row r="398">
      <c r="B398" t="str">
        <f>'Budget to Print (P)'!B398</f>
        <v/>
      </c>
      <c r="C398" t="str">
        <f>'Budget to Print (P)'!C398</f>
        <v/>
      </c>
      <c r="D398" t="str">
        <f>'Budget to Print (P)'!D398</f>
        <v/>
      </c>
      <c r="E398" t="str">
        <f>'Budget to Print (P)'!E398</f>
        <v/>
      </c>
      <c r="F398" t="str">
        <f>'Budget to Print (P)'!F398</f>
        <v/>
      </c>
      <c r="G398" t="str">
        <f>'Budget to Print (P)'!G398</f>
        <v>Blank Row</v>
      </c>
    </row>
    <row r="399">
      <c r="B399" t="str">
        <f>'Budget to Print (P)'!B399</f>
        <v/>
      </c>
      <c r="C399" t="str">
        <f>'Budget to Print (P)'!C399</f>
        <v/>
      </c>
      <c r="D399" t="str">
        <f>'Budget to Print (P)'!D399</f>
        <v/>
      </c>
      <c r="E399" t="str">
        <f>'Budget to Print (P)'!E399</f>
        <v/>
      </c>
      <c r="F399" t="str">
        <f>'Budget to Print (P)'!F399</f>
        <v/>
      </c>
      <c r="G399" t="str">
        <f>'Budget to Print (P)'!G399</f>
        <v>Blank Row</v>
      </c>
    </row>
    <row r="400">
      <c r="B400" t="str">
        <f>'Budget to Print (P)'!B400</f>
        <v/>
      </c>
      <c r="C400" t="str">
        <f>'Budget to Print (P)'!C400</f>
        <v/>
      </c>
      <c r="D400" t="str">
        <f>'Budget to Print (P)'!D400</f>
        <v/>
      </c>
      <c r="E400" t="str">
        <f>'Budget to Print (P)'!E400</f>
        <v/>
      </c>
      <c r="F400" t="str">
        <f>'Budget to Print (P)'!F400</f>
        <v/>
      </c>
      <c r="G400" t="str">
        <f>'Budget to Print (P)'!G400</f>
        <v>Blank Row</v>
      </c>
    </row>
    <row r="401">
      <c r="B401" t="str">
        <f>'Budget to Print (P)'!B401</f>
        <v/>
      </c>
      <c r="C401" t="str">
        <f>'Budget to Print (P)'!C401</f>
        <v/>
      </c>
      <c r="D401" t="str">
        <f>'Budget to Print (P)'!D401</f>
        <v/>
      </c>
      <c r="E401" t="str">
        <f>'Budget to Print (P)'!E401</f>
        <v/>
      </c>
      <c r="F401" t="str">
        <f>'Budget to Print (P)'!F401</f>
        <v/>
      </c>
      <c r="G401" t="str">
        <f>'Budget to Print (P)'!G401</f>
        <v>Blank Row</v>
      </c>
    </row>
    <row r="402">
      <c r="B402" t="str">
        <f>'Budget to Print (P)'!B402</f>
        <v/>
      </c>
      <c r="C402" t="str">
        <f>'Budget to Print (P)'!C402</f>
        <v/>
      </c>
      <c r="D402" t="str">
        <f>'Budget to Print (P)'!D402</f>
        <v/>
      </c>
      <c r="E402" t="str">
        <f>'Budget to Print (P)'!E402</f>
        <v/>
      </c>
      <c r="F402" t="str">
        <f>'Budget to Print (P)'!F402</f>
        <v/>
      </c>
      <c r="G402" t="str">
        <f>'Budget to Print (P)'!G402</f>
        <v>Blank Row</v>
      </c>
    </row>
    <row r="403">
      <c r="B403" t="str">
        <f>'Budget to Print (P)'!B403</f>
        <v/>
      </c>
      <c r="C403" t="str">
        <f>'Budget to Print (P)'!C403</f>
        <v/>
      </c>
      <c r="D403" t="str">
        <f>'Budget to Print (P)'!D403</f>
        <v/>
      </c>
      <c r="E403" t="str">
        <f>'Budget to Print (P)'!E403</f>
        <v/>
      </c>
      <c r="F403" t="str">
        <f>'Budget to Print (P)'!F403</f>
        <v/>
      </c>
      <c r="G403" t="str">
        <f>'Budget to Print (P)'!G403</f>
        <v>Blank Row</v>
      </c>
    </row>
    <row r="404">
      <c r="B404" t="str">
        <f>'Budget to Print (P)'!B404</f>
        <v/>
      </c>
      <c r="C404" t="str">
        <f>'Budget to Print (P)'!C404</f>
        <v/>
      </c>
      <c r="D404" t="str">
        <f>'Budget to Print (P)'!D404</f>
        <v/>
      </c>
      <c r="E404" t="str">
        <f>'Budget to Print (P)'!E404</f>
        <v/>
      </c>
      <c r="F404" t="str">
        <f>'Budget to Print (P)'!F404</f>
        <v/>
      </c>
      <c r="G404" t="str">
        <f>'Budget to Print (P)'!G404</f>
        <v>Blank Row</v>
      </c>
    </row>
    <row r="405">
      <c r="B405" t="str">
        <f>'Budget to Print (P)'!B405</f>
        <v/>
      </c>
      <c r="C405" t="str">
        <f>'Budget to Print (P)'!C405</f>
        <v/>
      </c>
      <c r="D405" t="str">
        <f>'Budget to Print (P)'!D405</f>
        <v/>
      </c>
      <c r="E405" t="str">
        <f>'Budget to Print (P)'!E405</f>
        <v/>
      </c>
      <c r="F405" t="str">
        <f>'Budget to Print (P)'!F405</f>
        <v/>
      </c>
      <c r="G405" t="str">
        <f>'Budget to Print (P)'!G405</f>
        <v>Blank Row</v>
      </c>
    </row>
    <row r="406">
      <c r="B406" t="str">
        <f>'Budget to Print (P)'!B406</f>
        <v/>
      </c>
      <c r="C406" t="str">
        <f>'Budget to Print (P)'!C406</f>
        <v/>
      </c>
      <c r="D406" t="str">
        <f>'Budget to Print (P)'!D406</f>
        <v/>
      </c>
      <c r="E406" t="str">
        <f>'Budget to Print (P)'!E406</f>
        <v/>
      </c>
      <c r="F406" t="str">
        <f>'Budget to Print (P)'!F406</f>
        <v/>
      </c>
      <c r="G406" t="str">
        <f>'Budget to Print (P)'!G406</f>
        <v>Blank Row</v>
      </c>
    </row>
    <row r="407">
      <c r="B407" t="str">
        <f>'Budget to Print (P)'!B407</f>
        <v/>
      </c>
      <c r="C407" t="str">
        <f>'Budget to Print (P)'!C407</f>
        <v/>
      </c>
      <c r="D407" t="str">
        <f>'Budget to Print (P)'!D407</f>
        <v/>
      </c>
      <c r="E407" t="str">
        <f>'Budget to Print (P)'!E407</f>
        <v/>
      </c>
      <c r="F407" t="str">
        <f>'Budget to Print (P)'!F407</f>
        <v/>
      </c>
      <c r="G407" t="str">
        <f>'Budget to Print (P)'!G407</f>
        <v>Blank Row</v>
      </c>
    </row>
    <row r="408">
      <c r="B408" t="str">
        <f>'Budget to Print (P)'!B408</f>
        <v/>
      </c>
      <c r="C408" t="str">
        <f>'Budget to Print (P)'!C408</f>
        <v/>
      </c>
      <c r="D408" t="str">
        <f>'Budget to Print (P)'!D408</f>
        <v/>
      </c>
      <c r="E408" t="str">
        <f>'Budget to Print (P)'!E408</f>
        <v/>
      </c>
      <c r="F408" t="str">
        <f>'Budget to Print (P)'!F408</f>
        <v/>
      </c>
      <c r="G408" t="str">
        <f>'Budget to Print (P)'!G408</f>
        <v>Blank Row</v>
      </c>
    </row>
    <row r="409">
      <c r="B409" t="str">
        <f>'Budget to Print (P)'!B409</f>
        <v/>
      </c>
      <c r="C409" t="str">
        <f>'Budget to Print (P)'!C409</f>
        <v/>
      </c>
      <c r="D409" t="str">
        <f>'Budget to Print (P)'!D409</f>
        <v/>
      </c>
      <c r="E409" t="str">
        <f>'Budget to Print (P)'!E409</f>
        <v/>
      </c>
      <c r="F409" t="str">
        <f>'Budget to Print (P)'!F409</f>
        <v/>
      </c>
      <c r="G409" t="str">
        <f>'Budget to Print (P)'!G409</f>
        <v>Blank Row</v>
      </c>
    </row>
    <row r="410">
      <c r="B410">
        <f>'Budget to Print (P)'!B410</f>
        <v>210</v>
      </c>
      <c r="C410" t="str">
        <f>'Budget to Print (P)'!C410</f>
        <v>Total-Establishment Expenses-ജീവനക്കാര്യത്തി ലേക്കുള്ളചെലവുകള്‍ -ആകെ</v>
      </c>
      <c r="D410">
        <f>'Budget to Print (P)'!D410</f>
        <v>13848283</v>
      </c>
      <c r="E410">
        <f>'Budget to Print (P)'!E410</f>
        <v>18885000</v>
      </c>
      <c r="F410">
        <f>'Budget to Print (P)'!F410</f>
        <v>25540000</v>
      </c>
      <c r="G410" t="str">
        <f>'Budget to Print (P)'!G410</f>
        <v>BS-1210</v>
      </c>
    </row>
    <row r="411" xml:space="preserve">
      <c r="B411" t="str">
        <v>BS-8 PARTICULARS</v>
      </c>
      <c r="D411" t="str">
        <f>D32</f>
        <v>Actuals for the year 2023-2024   (യഥാര്‍ത്ഥ കണക്ക് 2023-2024)</v>
      </c>
      <c r="E411" t="str">
        <f>E32</f>
        <v>Budget  for the  year (including all revisions) 2024-2025  (പരിഷ്കരിച്ച ബജറ്റ്  2024-2025)</v>
      </c>
      <c r="F411" t="str" xml:space="preserve">
        <f>F32</f>
        <v xml:space="preserve">Budget for the Year2025-2026
 (ബജറ്റ്-2025-2026)</v>
      </c>
      <c r="G411" t="str">
        <f>'Budget to Print (P)'!G411</f>
        <v>Statement</v>
      </c>
    </row>
    <row r="412">
      <c r="B412" t="str">
        <f>'BS-8'!B59</f>
        <v>220 - Administrative Expenses-ഭരണ ചെലവുകള്‍</v>
      </c>
      <c r="G412" t="str">
        <f>'Budget to Print (P)'!G412</f>
        <v>BS-1220 - Administrative Expenses-ഭരണ ചെലവുകള്‍</v>
      </c>
    </row>
    <row r="413">
      <c r="B413">
        <f>'Budget to Print (P)'!B413</f>
        <v>2201001</v>
      </c>
      <c r="C413" t="str">
        <f>'Budget to Print (P)'!C413</f>
        <v>Rent-വാടക</v>
      </c>
      <c r="D413">
        <f>'Budget to Print (P)'!D413</f>
        <v>22500</v>
      </c>
      <c r="E413">
        <f>'Budget to Print (P)'!E413</f>
        <v>10000</v>
      </c>
      <c r="F413">
        <f>'Budget to Print (P)'!F413</f>
        <v>35000</v>
      </c>
      <c r="G413" t="str">
        <f>'Budget to Print (P)'!G413</f>
        <v>BS-12201001</v>
      </c>
    </row>
    <row r="414">
      <c r="B414">
        <f>'Budget to Print (P)'!B414</f>
        <v>2201002</v>
      </c>
      <c r="C414" t="str">
        <f>'Budget to Print (P)'!C414</f>
        <v>Rates-</v>
      </c>
      <c r="D414">
        <f>'Budget to Print (P)'!D414</f>
        <v>0</v>
      </c>
      <c r="E414">
        <f>'Budget to Print (P)'!E414</f>
        <v>0</v>
      </c>
      <c r="F414">
        <f>'Budget to Print (P)'!F414</f>
        <v>0</v>
      </c>
      <c r="G414" t="str">
        <f>'Budget to Print (P)'!G414</f>
        <v>BS-12201002</v>
      </c>
    </row>
    <row r="415">
      <c r="B415">
        <f>'Budget to Print (P)'!B415</f>
        <v>2201003</v>
      </c>
      <c r="C415" t="str">
        <f>'Budget to Print (P)'!C415</f>
        <v>Taxes-നികുതി</v>
      </c>
      <c r="D415">
        <f>'Budget to Print (P)'!D415</f>
        <v>125</v>
      </c>
      <c r="E415">
        <f>'Budget to Print (P)'!E415</f>
        <v>5000</v>
      </c>
      <c r="F415">
        <f>'Budget to Print (P)'!F415</f>
        <v>5000</v>
      </c>
      <c r="G415" t="str">
        <f>'Budget to Print (P)'!G415</f>
        <v>BS-12201003</v>
      </c>
    </row>
    <row r="416">
      <c r="B416">
        <f>'Budget to Print (P)'!B416</f>
        <v>2201101</v>
      </c>
      <c r="C416" t="str">
        <f>'Budget to Print (P)'!C416</f>
        <v>Office Maintenance-ഓഫീസ് ചെലവുകള്‍</v>
      </c>
      <c r="D416">
        <f>'Budget to Print (P)'!D416</f>
        <v>172531</v>
      </c>
      <c r="E416">
        <f>'Budget to Print (P)'!E416</f>
        <v>250000</v>
      </c>
      <c r="F416">
        <f>'Budget to Print (P)'!F416</f>
        <v>300000</v>
      </c>
      <c r="G416" t="str">
        <f>'Budget to Print (P)'!G416</f>
        <v>BS-12201101</v>
      </c>
    </row>
    <row r="417">
      <c r="B417">
        <f>'Budget to Print (P)'!B417</f>
        <v>2201201</v>
      </c>
      <c r="C417" t="str">
        <f>'Budget to Print (P)'!C417</f>
        <v>Communication Expenses-വാര്‍ത്താ വിനിമയ ചെലവുകള്‍</v>
      </c>
      <c r="D417">
        <f>'Budget to Print (P)'!D417</f>
        <v>224193</v>
      </c>
      <c r="E417">
        <f>'Budget to Print (P)'!E417</f>
        <v>275000</v>
      </c>
      <c r="F417">
        <f>'Budget to Print (P)'!F417</f>
        <v>300000</v>
      </c>
      <c r="G417" t="str">
        <f>'Budget to Print (P)'!G417</f>
        <v>BS-12201201</v>
      </c>
    </row>
    <row r="418">
      <c r="B418">
        <f>'Budget to Print (P)'!B418</f>
        <v>2202001</v>
      </c>
      <c r="C418" t="str">
        <f>'Budget to Print (P)'!C418</f>
        <v>Books &amp; Periodicals-പുസ്തകങ്ങളും ആനുകാലികങ്ങളും</v>
      </c>
      <c r="D418">
        <f>'Budget to Print (P)'!D418</f>
        <v>178400</v>
      </c>
      <c r="E418">
        <f>'Budget to Print (P)'!E418</f>
        <v>135000</v>
      </c>
      <c r="F418">
        <f>'Budget to Print (P)'!F418</f>
        <v>150000</v>
      </c>
      <c r="G418" t="str">
        <f>'Budget to Print (P)'!G418</f>
        <v>BS-12202001</v>
      </c>
    </row>
    <row r="419">
      <c r="B419">
        <f>'Budget to Print (P)'!B419</f>
        <v>2202101</v>
      </c>
      <c r="C419" t="str">
        <f>'Budget to Print (P)'!C419</f>
        <v xml:space="preserve">Printing &amp; Stationery-അച്ചടിയും സ്റ്റേഷനറിയും  </v>
      </c>
      <c r="D419">
        <f>'Budget to Print (P)'!D419</f>
        <v>188204</v>
      </c>
      <c r="E419">
        <f>'Budget to Print (P)'!E419</f>
        <v>215000</v>
      </c>
      <c r="F419">
        <f>'Budget to Print (P)'!F419</f>
        <v>260000</v>
      </c>
      <c r="G419" t="str">
        <f>'Budget to Print (P)'!G419</f>
        <v>BS-12202101</v>
      </c>
    </row>
    <row r="420">
      <c r="B420">
        <f>'Budget to Print (P)'!B420</f>
        <v>2204001</v>
      </c>
      <c r="C420" t="str">
        <f>'Budget to Print (P)'!C420</f>
        <v>Insurance and Registration-ഇന്ഷുറന്‍സ്/രജിസ്ട്രേഷന്‍</v>
      </c>
      <c r="D420">
        <f>'Budget to Print (P)'!D420</f>
        <v>54199</v>
      </c>
      <c r="E420">
        <f>'Budget to Print (P)'!E420</f>
        <v>45000</v>
      </c>
      <c r="F420">
        <f>'Budget to Print (P)'!F420</f>
        <v>60000</v>
      </c>
      <c r="G420" t="str">
        <f>'Budget to Print (P)'!G420</f>
        <v>BS-12204001</v>
      </c>
    </row>
    <row r="421">
      <c r="B421">
        <f>'Budget to Print (P)'!B421</f>
        <v>2205001</v>
      </c>
      <c r="C421" t="str">
        <f>'Budget to Print (P)'!C421</f>
        <v>Audit Fees-ഓഡിറ്റ് ഫീ</v>
      </c>
      <c r="D421">
        <f>'Budget to Print (P)'!D421</f>
        <v>0</v>
      </c>
      <c r="E421">
        <f>'Budget to Print (P)'!E421</f>
        <v>0</v>
      </c>
      <c r="F421">
        <f>'Budget to Print (P)'!F421</f>
        <v>0</v>
      </c>
      <c r="G421" t="str">
        <f>'Budget to Print (P)'!G421</f>
        <v>BS-12205001</v>
      </c>
    </row>
    <row r="422">
      <c r="B422">
        <f>'Budget to Print (P)'!B422</f>
        <v>2205101</v>
      </c>
      <c r="C422" t="str">
        <f>'Budget to Print (P)'!C422</f>
        <v>Legal Expenses-നീതി ന്യായസേവനങ്ങള്‍ക്കുള്ള ചെലവുകള്‍</v>
      </c>
      <c r="D422">
        <f>'Budget to Print (P)'!D422</f>
        <v>10100</v>
      </c>
      <c r="E422">
        <f>'Budget to Print (P)'!E422</f>
        <v>25000</v>
      </c>
      <c r="F422">
        <f>'Budget to Print (P)'!F422</f>
        <v>50000</v>
      </c>
      <c r="G422" t="str">
        <f>'Budget to Print (P)'!G422</f>
        <v>BS-12205101</v>
      </c>
    </row>
    <row r="423">
      <c r="B423">
        <f>'Budget to Print (P)'!B423</f>
        <v>2205201</v>
      </c>
      <c r="C423" t="str">
        <f>'Budget to Print (P)'!C423</f>
        <v>Professional &amp; Other Fees-പ്രൊഫഷണല്‍ സേവനങ്ങള്‍ക്കുള്ള ചെലവുകള്‍</v>
      </c>
      <c r="D423" t="e">
        <f>'Budget to Print (P)'!D423</f>
        <v>#REF!</v>
      </c>
      <c r="E423">
        <f>'Budget to Print (P)'!E423</f>
        <v>20000</v>
      </c>
      <c r="F423">
        <f>'Budget to Print (P)'!F423</f>
        <v>25000</v>
      </c>
      <c r="G423" t="str">
        <f>'Budget to Print (P)'!G423</f>
        <v>BS-12205201</v>
      </c>
    </row>
    <row r="424">
      <c r="B424">
        <f>'Budget to Print (P)'!B424</f>
        <v>2206001</v>
      </c>
      <c r="C424" t="str">
        <f>'Budget to Print (P)'!C424</f>
        <v>Advertisement &amp; Publicity-പരസ്യവും പ്രചരണവും</v>
      </c>
      <c r="D424">
        <f>'Budget to Print (P)'!D424</f>
        <v>71924</v>
      </c>
      <c r="E424">
        <f>'Budget to Print (P)'!E424</f>
        <v>85000</v>
      </c>
      <c r="F424">
        <f>'Budget to Print (P)'!F424</f>
        <v>100000</v>
      </c>
      <c r="G424" t="str">
        <f>'Budget to Print (P)'!G424</f>
        <v>BS-12206001</v>
      </c>
    </row>
    <row r="425">
      <c r="B425">
        <f>'Budget to Print (P)'!B425</f>
        <v>2206101</v>
      </c>
      <c r="C425" t="str">
        <f>'Budget to Print (P)'!C425</f>
        <v xml:space="preserve">Membership &amp; Subscriptions-മെമ്പര്‍ഷിപ്/വരിസംഖ്യ </v>
      </c>
      <c r="D425">
        <f>'Budget to Print (P)'!D425</f>
        <v>2000</v>
      </c>
      <c r="E425">
        <f>'Budget to Print (P)'!E425</f>
        <v>3000</v>
      </c>
      <c r="F425">
        <f>'Budget to Print (P)'!F425</f>
        <v>4000</v>
      </c>
      <c r="G425" t="str">
        <f>'Budget to Print (P)'!G425</f>
        <v>BS-12206101</v>
      </c>
    </row>
    <row r="426">
      <c r="B426">
        <f>'Budget to Print (P)'!B426</f>
        <v>2207001</v>
      </c>
      <c r="C426" t="str">
        <f>'Budget to Print (P)'!C426</f>
        <v>Election Expenses-തെരഞ്ഞെടുപ്പ് ചെലവുകള്‍</v>
      </c>
      <c r="D426">
        <f>'Budget to Print (P)'!D426</f>
        <v>0</v>
      </c>
      <c r="E426">
        <f>'Budget to Print (P)'!E426</f>
        <v>131000</v>
      </c>
      <c r="F426">
        <f>'Budget to Print (P)'!F426</f>
        <v>500000</v>
      </c>
      <c r="G426" t="str">
        <f>'Budget to Print (P)'!G426</f>
        <v>BS-12207001</v>
      </c>
    </row>
    <row r="427">
      <c r="B427">
        <f>'Budget to Print (P)'!B427</f>
        <v>2207101</v>
      </c>
      <c r="C427" t="str">
        <f>'Budget to Print (P)'!C427</f>
        <v>Extra - ordinary Expenses-അസാധാരണ ചെലവുകള്‍</v>
      </c>
      <c r="D427">
        <f>'Budget to Print (P)'!D427</f>
        <v>60010</v>
      </c>
      <c r="E427">
        <f>'Budget to Print (P)'!E427</f>
        <v>80000</v>
      </c>
      <c r="F427">
        <f>'Budget to Print (P)'!F427</f>
        <v>100000</v>
      </c>
      <c r="G427" t="str">
        <f>'Budget to Print (P)'!G427</f>
        <v>BS-12207101</v>
      </c>
    </row>
    <row r="428">
      <c r="B428">
        <f>'Budget to Print (P)'!B428</f>
        <v>2208001</v>
      </c>
      <c r="C428" t="str">
        <f>'Budget to Print (P)'!C428</f>
        <v>Miscellaneous Administrative Expenses-മറ്റ് ഭരണ ചെലവുകള്‍</v>
      </c>
      <c r="D428">
        <f>'Budget to Print (P)'!D428</f>
        <v>660437</v>
      </c>
      <c r="E428">
        <f>'Budget to Print (P)'!E428</f>
        <v>800000</v>
      </c>
      <c r="F428">
        <f>'Budget to Print (P)'!F428</f>
        <v>900000</v>
      </c>
      <c r="G428" t="str">
        <f>'Budget to Print (P)'!G428</f>
        <v>BS-12208001</v>
      </c>
    </row>
    <row r="429">
      <c r="B429" t="str">
        <f>'Budget to Print (P)'!B429</f>
        <v/>
      </c>
      <c r="C429" t="str">
        <f>'Budget to Print (P)'!C429</f>
        <v/>
      </c>
      <c r="D429" t="str">
        <f>'Budget to Print (P)'!D429</f>
        <v/>
      </c>
      <c r="E429" t="str">
        <f>'Budget to Print (P)'!E429</f>
        <v/>
      </c>
      <c r="F429" t="str">
        <f>'Budget to Print (P)'!F429</f>
        <v/>
      </c>
      <c r="G429" t="str">
        <f>'Budget to Print (P)'!G429</f>
        <v>Blank Row</v>
      </c>
    </row>
    <row r="430">
      <c r="B430" t="str">
        <f>'Budget to Print (P)'!B430</f>
        <v/>
      </c>
      <c r="C430" t="str">
        <f>'Budget to Print (P)'!C430</f>
        <v/>
      </c>
      <c r="D430" t="str">
        <f>'Budget to Print (P)'!D430</f>
        <v/>
      </c>
      <c r="E430" t="str">
        <f>'Budget to Print (P)'!E430</f>
        <v/>
      </c>
      <c r="F430" t="str">
        <f>'Budget to Print (P)'!F430</f>
        <v/>
      </c>
      <c r="G430" t="str">
        <f>'Budget to Print (P)'!G430</f>
        <v>Blank Row</v>
      </c>
    </row>
    <row r="431">
      <c r="B431" t="str">
        <f>'Budget to Print (P)'!B431</f>
        <v/>
      </c>
      <c r="C431" t="str">
        <f>'Budget to Print (P)'!C431</f>
        <v/>
      </c>
      <c r="D431" t="str">
        <f>'Budget to Print (P)'!D431</f>
        <v/>
      </c>
      <c r="E431" t="str">
        <f>'Budget to Print (P)'!E431</f>
        <v/>
      </c>
      <c r="F431" t="str">
        <f>'Budget to Print (P)'!F431</f>
        <v/>
      </c>
      <c r="G431" t="str">
        <f>'Budget to Print (P)'!G431</f>
        <v>Blank Row</v>
      </c>
    </row>
    <row r="432">
      <c r="B432" t="str">
        <f>'Budget to Print (P)'!B432</f>
        <v/>
      </c>
      <c r="C432" t="str">
        <f>'Budget to Print (P)'!C432</f>
        <v/>
      </c>
      <c r="D432" t="str">
        <f>'Budget to Print (P)'!D432</f>
        <v/>
      </c>
      <c r="E432" t="str">
        <f>'Budget to Print (P)'!E432</f>
        <v/>
      </c>
      <c r="F432" t="str">
        <f>'Budget to Print (P)'!F432</f>
        <v/>
      </c>
      <c r="G432" t="str">
        <f>'Budget to Print (P)'!G432</f>
        <v>Blank Row</v>
      </c>
    </row>
    <row r="433">
      <c r="B433" t="str">
        <f>'Budget to Print (P)'!B433</f>
        <v/>
      </c>
      <c r="C433" t="str">
        <f>'Budget to Print (P)'!C433</f>
        <v/>
      </c>
      <c r="D433" t="str">
        <f>'Budget to Print (P)'!D433</f>
        <v/>
      </c>
      <c r="E433" t="str">
        <f>'Budget to Print (P)'!E433</f>
        <v/>
      </c>
      <c r="F433" t="str">
        <f>'Budget to Print (P)'!F433</f>
        <v/>
      </c>
      <c r="G433" t="str">
        <f>'Budget to Print (P)'!G433</f>
        <v>Blank Row</v>
      </c>
    </row>
    <row r="434">
      <c r="B434" t="str">
        <f>'Budget to Print (P)'!B434</f>
        <v/>
      </c>
      <c r="C434" t="str">
        <f>'Budget to Print (P)'!C434</f>
        <v/>
      </c>
      <c r="D434" t="str">
        <f>'Budget to Print (P)'!D434</f>
        <v/>
      </c>
      <c r="E434" t="str">
        <f>'Budget to Print (P)'!E434</f>
        <v/>
      </c>
      <c r="F434" t="str">
        <f>'Budget to Print (P)'!F434</f>
        <v/>
      </c>
      <c r="G434" t="str">
        <f>'Budget to Print (P)'!G434</f>
        <v>Blank Row</v>
      </c>
    </row>
    <row r="435">
      <c r="B435" t="str">
        <f>'Budget to Print (P)'!B435</f>
        <v/>
      </c>
      <c r="C435" t="str">
        <f>'Budget to Print (P)'!C435</f>
        <v/>
      </c>
      <c r="D435" t="str">
        <f>'Budget to Print (P)'!D435</f>
        <v/>
      </c>
      <c r="E435" t="str">
        <f>'Budget to Print (P)'!E435</f>
        <v/>
      </c>
      <c r="F435" t="str">
        <f>'Budget to Print (P)'!F435</f>
        <v/>
      </c>
      <c r="G435" t="str">
        <f>'Budget to Print (P)'!G435</f>
        <v>Blank Row</v>
      </c>
    </row>
    <row r="436">
      <c r="B436" t="str">
        <f>'Budget to Print (P)'!B436</f>
        <v/>
      </c>
      <c r="C436" t="str">
        <f>'Budget to Print (P)'!C436</f>
        <v/>
      </c>
      <c r="D436" t="str">
        <f>'Budget to Print (P)'!D436</f>
        <v/>
      </c>
      <c r="E436" t="str">
        <f>'Budget to Print (P)'!E436</f>
        <v/>
      </c>
      <c r="F436" t="str">
        <f>'Budget to Print (P)'!F436</f>
        <v/>
      </c>
      <c r="G436" t="str">
        <f>'Budget to Print (P)'!G436</f>
        <v>Blank Row</v>
      </c>
    </row>
    <row r="437">
      <c r="B437" t="str">
        <f>'Budget to Print (P)'!B437</f>
        <v/>
      </c>
      <c r="C437" t="str">
        <f>'Budget to Print (P)'!C437</f>
        <v/>
      </c>
      <c r="D437" t="str">
        <f>'Budget to Print (P)'!D437</f>
        <v/>
      </c>
      <c r="E437" t="str">
        <f>'Budget to Print (P)'!E437</f>
        <v/>
      </c>
      <c r="F437" t="str">
        <f>'Budget to Print (P)'!F437</f>
        <v/>
      </c>
      <c r="G437" t="str">
        <f>'Budget to Print (P)'!G437</f>
        <v>Blank Row</v>
      </c>
    </row>
    <row r="438">
      <c r="B438" t="str">
        <f>'Budget to Print (P)'!B438</f>
        <v/>
      </c>
      <c r="C438" t="str">
        <f>'Budget to Print (P)'!C438</f>
        <v/>
      </c>
      <c r="D438" t="str">
        <f>'Budget to Print (P)'!D438</f>
        <v/>
      </c>
      <c r="E438" t="str">
        <f>'Budget to Print (P)'!E438</f>
        <v/>
      </c>
      <c r="F438" t="str">
        <f>'Budget to Print (P)'!F438</f>
        <v/>
      </c>
      <c r="G438" t="str">
        <f>'Budget to Print (P)'!G438</f>
        <v>Blank Row</v>
      </c>
    </row>
    <row r="439">
      <c r="B439" t="str">
        <f>'Budget to Print (P)'!B439</f>
        <v/>
      </c>
      <c r="C439" t="str">
        <f>'Budget to Print (P)'!C439</f>
        <v/>
      </c>
      <c r="D439" t="str">
        <f>'Budget to Print (P)'!D439</f>
        <v/>
      </c>
      <c r="E439" t="str">
        <f>'Budget to Print (P)'!E439</f>
        <v/>
      </c>
      <c r="F439" t="str">
        <f>'Budget to Print (P)'!F439</f>
        <v/>
      </c>
      <c r="G439" t="str">
        <f>'Budget to Print (P)'!G439</f>
        <v>Blank Row</v>
      </c>
    </row>
    <row r="440">
      <c r="B440" t="str">
        <f>'Budget to Print (P)'!B440</f>
        <v/>
      </c>
      <c r="C440" t="str">
        <f>'Budget to Print (P)'!C440</f>
        <v/>
      </c>
      <c r="D440" t="str">
        <f>'Budget to Print (P)'!D440</f>
        <v/>
      </c>
      <c r="E440" t="str">
        <f>'Budget to Print (P)'!E440</f>
        <v/>
      </c>
      <c r="F440" t="str">
        <f>'Budget to Print (P)'!F440</f>
        <v/>
      </c>
      <c r="G440" t="str">
        <f>'Budget to Print (P)'!G440</f>
        <v>Blank Row</v>
      </c>
    </row>
    <row r="441">
      <c r="B441" t="str">
        <f>'Budget to Print (P)'!B441</f>
        <v/>
      </c>
      <c r="C441" t="str">
        <f>'Budget to Print (P)'!C441</f>
        <v/>
      </c>
      <c r="D441" t="str">
        <f>'Budget to Print (P)'!D441</f>
        <v/>
      </c>
      <c r="E441" t="str">
        <f>'Budget to Print (P)'!E441</f>
        <v/>
      </c>
      <c r="F441" t="str">
        <f>'Budget to Print (P)'!F441</f>
        <v/>
      </c>
      <c r="G441" t="str">
        <f>'Budget to Print (P)'!G441</f>
        <v>Blank Row</v>
      </c>
    </row>
    <row r="442">
      <c r="B442" t="str">
        <f>'Budget to Print (P)'!B442</f>
        <v/>
      </c>
      <c r="C442" t="str">
        <f>'Budget to Print (P)'!C442</f>
        <v/>
      </c>
      <c r="D442" t="str">
        <f>'Budget to Print (P)'!D442</f>
        <v/>
      </c>
      <c r="E442" t="str">
        <f>'Budget to Print (P)'!E442</f>
        <v/>
      </c>
      <c r="F442" t="str">
        <f>'Budget to Print (P)'!F442</f>
        <v/>
      </c>
      <c r="G442" t="str">
        <f>'Budget to Print (P)'!G442</f>
        <v>Blank Row</v>
      </c>
    </row>
    <row r="443">
      <c r="B443" t="str">
        <f>'Budget to Print (P)'!B443</f>
        <v/>
      </c>
      <c r="C443" t="str">
        <f>'Budget to Print (P)'!C443</f>
        <v/>
      </c>
      <c r="D443" t="str">
        <f>'Budget to Print (P)'!D443</f>
        <v/>
      </c>
      <c r="E443" t="str">
        <f>'Budget to Print (P)'!E443</f>
        <v/>
      </c>
      <c r="F443" t="str">
        <f>'Budget to Print (P)'!F443</f>
        <v/>
      </c>
      <c r="G443" t="str">
        <f>'Budget to Print (P)'!G443</f>
        <v>Blank Row</v>
      </c>
    </row>
    <row r="444">
      <c r="B444" t="str">
        <f>'Budget to Print (P)'!B444</f>
        <v/>
      </c>
      <c r="C444" t="str">
        <f>'Budget to Print (P)'!C444</f>
        <v/>
      </c>
      <c r="D444" t="str">
        <f>'Budget to Print (P)'!D444</f>
        <v/>
      </c>
      <c r="E444" t="str">
        <f>'Budget to Print (P)'!E444</f>
        <v/>
      </c>
      <c r="F444" t="str">
        <f>'Budget to Print (P)'!F444</f>
        <v/>
      </c>
      <c r="G444" t="str">
        <f>'Budget to Print (P)'!G444</f>
        <v>Blank Row</v>
      </c>
    </row>
    <row r="445">
      <c r="B445" t="str">
        <f>'Budget to Print (P)'!B445</f>
        <v/>
      </c>
      <c r="C445" t="str">
        <f>'Budget to Print (P)'!C445</f>
        <v/>
      </c>
      <c r="D445" t="str">
        <f>'Budget to Print (P)'!D445</f>
        <v/>
      </c>
      <c r="E445" t="str">
        <f>'Budget to Print (P)'!E445</f>
        <v/>
      </c>
      <c r="F445" t="str">
        <f>'Budget to Print (P)'!F445</f>
        <v/>
      </c>
      <c r="G445" t="str">
        <f>'Budget to Print (P)'!G445</f>
        <v>Blank Row</v>
      </c>
    </row>
    <row r="446">
      <c r="B446" t="str">
        <f>'Budget to Print (P)'!B446</f>
        <v/>
      </c>
      <c r="C446" t="str">
        <f>'Budget to Print (P)'!C446</f>
        <v/>
      </c>
      <c r="D446" t="str">
        <f>'Budget to Print (P)'!D446</f>
        <v/>
      </c>
      <c r="E446" t="str">
        <f>'Budget to Print (P)'!E446</f>
        <v/>
      </c>
      <c r="F446" t="str">
        <f>'Budget to Print (P)'!F446</f>
        <v/>
      </c>
      <c r="G446" t="str">
        <f>'Budget to Print (P)'!G446</f>
        <v>Blank Row</v>
      </c>
    </row>
    <row r="447">
      <c r="B447" t="str">
        <f>'Budget to Print (P)'!B447</f>
        <v/>
      </c>
      <c r="C447" t="str">
        <f>'Budget to Print (P)'!C447</f>
        <v/>
      </c>
      <c r="D447" t="str">
        <f>'Budget to Print (P)'!D447</f>
        <v/>
      </c>
      <c r="E447" t="str">
        <f>'Budget to Print (P)'!E447</f>
        <v/>
      </c>
      <c r="F447" t="str">
        <f>'Budget to Print (P)'!F447</f>
        <v/>
      </c>
      <c r="G447" t="str">
        <f>'Budget to Print (P)'!G447</f>
        <v>Blank Row</v>
      </c>
    </row>
    <row r="448">
      <c r="B448" t="str">
        <f>'Budget to Print (P)'!B448</f>
        <v/>
      </c>
      <c r="C448" t="str">
        <f>'Budget to Print (P)'!C448</f>
        <v/>
      </c>
      <c r="D448" t="str">
        <f>'Budget to Print (P)'!D448</f>
        <v/>
      </c>
      <c r="E448" t="str">
        <f>'Budget to Print (P)'!E448</f>
        <v/>
      </c>
      <c r="F448" t="str">
        <f>'Budget to Print (P)'!F448</f>
        <v/>
      </c>
      <c r="G448" t="str">
        <f>'Budget to Print (P)'!G448</f>
        <v>Blank Row</v>
      </c>
    </row>
    <row r="449">
      <c r="B449" t="str">
        <f>'Budget to Print (P)'!B449</f>
        <v/>
      </c>
      <c r="C449" t="str">
        <f>'Budget to Print (P)'!C449</f>
        <v/>
      </c>
      <c r="D449" t="str">
        <f>'Budget to Print (P)'!D449</f>
        <v/>
      </c>
      <c r="E449" t="str">
        <f>'Budget to Print (P)'!E449</f>
        <v/>
      </c>
      <c r="F449" t="str">
        <f>'Budget to Print (P)'!F449</f>
        <v/>
      </c>
      <c r="G449" t="str">
        <f>'Budget to Print (P)'!G449</f>
        <v>Blank Row</v>
      </c>
    </row>
    <row r="450">
      <c r="B450" t="str">
        <f>'Budget to Print (P)'!B450</f>
        <v/>
      </c>
      <c r="C450" t="str">
        <f>'Budget to Print (P)'!C450</f>
        <v/>
      </c>
      <c r="D450" t="str">
        <f>'Budget to Print (P)'!D450</f>
        <v/>
      </c>
      <c r="E450" t="str">
        <f>'Budget to Print (P)'!E450</f>
        <v/>
      </c>
      <c r="F450" t="str">
        <f>'Budget to Print (P)'!F450</f>
        <v/>
      </c>
      <c r="G450" t="str">
        <f>'Budget to Print (P)'!G450</f>
        <v>Blank Row</v>
      </c>
    </row>
    <row r="451">
      <c r="B451">
        <f>'Budget to Print (P)'!B451</f>
        <v>220</v>
      </c>
      <c r="C451" t="str">
        <f>'Budget to Print (P)'!C451</f>
        <v>Total-Administrative Expenses-ഭരണ ചെലവുകള്‍-ആകെ</v>
      </c>
      <c r="D451" t="e">
        <f>'Budget to Print (P)'!D451</f>
        <v>#REF!</v>
      </c>
      <c r="E451">
        <f>'Budget to Print (P)'!E451</f>
        <v>2079000</v>
      </c>
      <c r="F451">
        <f>'Budget to Print (P)'!F451</f>
        <v>2789000</v>
      </c>
      <c r="G451" t="str">
        <f>'Budget to Print (P)'!G451</f>
        <v>BS-1220</v>
      </c>
    </row>
    <row r="452" xml:space="preserve">
      <c r="B452" t="str">
        <v>BS-8 PARTICULARS</v>
      </c>
      <c r="D452" t="str">
        <f>D32</f>
        <v>Actuals for the year 2023-2024   (യഥാര്‍ത്ഥ കണക്ക് 2023-2024)</v>
      </c>
      <c r="E452" t="str">
        <f>E32</f>
        <v>Budget  for the  year (including all revisions) 2024-2025  (പരിഷ്കരിച്ച ബജറ്റ്  2024-2025)</v>
      </c>
      <c r="F452" t="str" xml:space="preserve">
        <f>F32</f>
        <v xml:space="preserve">Budget for the Year2025-2026
 (ബജറ്റ്-2025-2026)</v>
      </c>
      <c r="G452" t="str">
        <v>Statement</v>
      </c>
    </row>
    <row r="453">
      <c r="B453" t="str">
        <f>'BS-8'!B99</f>
        <v xml:space="preserve">230 - Operations &amp; Maintenance-സംരക്ഷണവും  നടത്തിപ്പും </v>
      </c>
      <c r="G453" t="str">
        <f>'Budget to Print (P)'!G453</f>
        <v xml:space="preserve">BS-1230 - Operations &amp; Maintenance-സംരക്ഷണവും  നടത്തിപ്പും </v>
      </c>
    </row>
    <row r="454">
      <c r="B454">
        <f>'Budget to Print (P)'!B454</f>
        <v>2301001</v>
      </c>
      <c r="C454" t="str">
        <f>'Budget to Print (P)'!C454</f>
        <v>Power-വൈദ്യുതി/ഊര്‍ജം</v>
      </c>
      <c r="D454">
        <f>'Budget to Print (P)'!D454</f>
        <v>392658</v>
      </c>
      <c r="E454">
        <f>'Budget to Print (P)'!E454</f>
        <v>700000</v>
      </c>
      <c r="F454">
        <f>'Budget to Print (P)'!F454</f>
        <v>750000</v>
      </c>
      <c r="G454" t="str">
        <f>'Budget to Print (P)'!G454</f>
        <v>BS-12301001</v>
      </c>
    </row>
    <row r="455">
      <c r="B455">
        <f>'Budget to Print (P)'!B455</f>
        <v>2301002</v>
      </c>
      <c r="C455" t="str">
        <f>'Budget to Print (P)'!C455</f>
        <v>Diesel, Petrol, Gas &amp; Lubricants- ഡീസല്‍ പെട്രോള്‍ , ഓയില്‍ , ലൂബ്രിക്കന്‍റ്</v>
      </c>
      <c r="D455">
        <f>'Budget to Print (P)'!D455</f>
        <v>137502</v>
      </c>
      <c r="E455">
        <f>'Budget to Print (P)'!E455</f>
        <v>180000</v>
      </c>
      <c r="F455">
        <f>'Budget to Print (P)'!F455</f>
        <v>225000</v>
      </c>
      <c r="G455" t="str">
        <f>'Budget to Print (P)'!G455</f>
        <v>BS-12301002</v>
      </c>
    </row>
    <row r="456">
      <c r="B456">
        <f>'Budget to Print (P)'!B456</f>
        <v>2301101</v>
      </c>
      <c r="C456" t="str">
        <f>'Budget to Print (P)'!C456</f>
        <v>Water Charges for Drinking Water Schemes-വാട്ടര്‍ ചാര്‍ജ്</v>
      </c>
      <c r="D456">
        <f>'Budget to Print (P)'!D456</f>
        <v>43680</v>
      </c>
      <c r="E456">
        <f>'Budget to Print (P)'!E456</f>
        <v>45000</v>
      </c>
      <c r="F456">
        <f>'Budget to Print (P)'!F456</f>
        <v>50000</v>
      </c>
      <c r="G456" t="str">
        <f>'Budget to Print (P)'!G456</f>
        <v>BS-12301101</v>
      </c>
    </row>
    <row r="457">
      <c r="B457">
        <f>'Budget to Print (P)'!B457</f>
        <v>2302001</v>
      </c>
      <c r="C457" t="str">
        <f>'Budget to Print (P)'!C457</f>
        <v>Bulk Purchases</v>
      </c>
      <c r="D457">
        <f>'Budget to Print (P)'!D457</f>
        <v>0</v>
      </c>
      <c r="E457">
        <f>'Budget to Print (P)'!E457</f>
        <v>0</v>
      </c>
      <c r="F457">
        <f>'Budget to Print (P)'!F457</f>
        <v>0</v>
      </c>
      <c r="G457" t="str">
        <f>'Budget to Print (P)'!G457</f>
        <v>BS-12302001</v>
      </c>
    </row>
    <row r="458">
      <c r="B458">
        <f>'Budget to Print (P)'!B458</f>
        <v>2303001</v>
      </c>
      <c r="C458" t="str">
        <f>'Budget to Print (P)'!C458</f>
        <v>Consumption of Stores</v>
      </c>
      <c r="D458">
        <f>'Budget to Print (P)'!D458</f>
        <v>0</v>
      </c>
      <c r="E458">
        <f>'Budget to Print (P)'!E458</f>
        <v>0</v>
      </c>
      <c r="F458">
        <f>'Budget to Print (P)'!F458</f>
        <v>5000</v>
      </c>
      <c r="G458" t="str">
        <f>'Budget to Print (P)'!G458</f>
        <v>BS-12303001</v>
      </c>
    </row>
    <row r="459">
      <c r="B459">
        <f>'Budget to Print (P)'!B459</f>
        <v>2304001</v>
      </c>
      <c r="C459" t="str">
        <f>'Budget to Print (P)'!C459</f>
        <v>Hire Charges-വാടക</v>
      </c>
      <c r="D459">
        <f>'Budget to Print (P)'!D459</f>
        <v>22418</v>
      </c>
      <c r="E459">
        <f>'Budget to Print (P)'!E459</f>
        <v>125000</v>
      </c>
      <c r="F459">
        <f>'Budget to Print (P)'!F459</f>
        <v>150000</v>
      </c>
      <c r="G459" t="str">
        <f>'Budget to Print (P)'!G459</f>
        <v>BS-12304001</v>
      </c>
    </row>
    <row r="460">
      <c r="B460">
        <f>'Budget to Print (P)'!B460</f>
        <v>2305001</v>
      </c>
      <c r="C460" t="str">
        <f>'Budget to Print (P)'!C460</f>
        <v>Repairs &amp; Maintenance - Infrastructure Assets - Buildings-സംരക്ഷണവും അറ്റകുറ്റപ്പണികളും-പൊതു കെട്ടിടങ്ങള്‍</v>
      </c>
      <c r="D460">
        <f>'Budget to Print (P)'!D460</f>
        <v>37018</v>
      </c>
      <c r="E460">
        <f>'Budget to Print (P)'!E460</f>
        <v>40000</v>
      </c>
      <c r="F460">
        <f>'Budget to Print (P)'!F460</f>
        <v>40000</v>
      </c>
      <c r="G460" t="str">
        <f>'Budget to Print (P)'!G460</f>
        <v>BS-12305001</v>
      </c>
    </row>
    <row r="461">
      <c r="B461">
        <f>'Budget to Print (P)'!B461</f>
        <v>2305002</v>
      </c>
      <c r="C461" t="str">
        <f>'Budget to Print (P)'!C461</f>
        <v>Repairs &amp; Maintenance - Infrastructure Assets - Roads-സംരക്ഷണവും അറ്റകുറ്റപ്പണികളും-റോഡുകള്‍</v>
      </c>
      <c r="D461">
        <f>'Budget to Print (P)'!D461</f>
        <v>10000</v>
      </c>
      <c r="E461">
        <f>'Budget to Print (P)'!E461</f>
        <v>0</v>
      </c>
      <c r="F461">
        <f>'Budget to Print (P)'!F461</f>
        <v>15000</v>
      </c>
      <c r="G461" t="str">
        <f>'Budget to Print (P)'!G461</f>
        <v>BS-12305002</v>
      </c>
    </row>
    <row r="462">
      <c r="B462">
        <f>'Budget to Print (P)'!B462</f>
        <v>2305003</v>
      </c>
      <c r="C462" t="str">
        <f>'Budget to Print (P)'!C462</f>
        <v>Repairs &amp; Maintenance - Lanes-സംരക്ഷണവും അറ്റകുറ്റപ്പണികളും--ലെയിനുകള്‍</v>
      </c>
      <c r="D462">
        <f>'Budget to Print (P)'!D462</f>
        <v>0</v>
      </c>
      <c r="E462">
        <f>'Budget to Print (P)'!E462</f>
        <v>0</v>
      </c>
      <c r="F462">
        <f>'Budget to Print (P)'!F462</f>
        <v>0</v>
      </c>
      <c r="G462" t="str">
        <f>'Budget to Print (P)'!G462</f>
        <v>BS-12305003</v>
      </c>
    </row>
    <row r="463">
      <c r="B463">
        <f>'Budget to Print (P)'!B463</f>
        <v>2305004</v>
      </c>
      <c r="C463" t="str">
        <f>'Budget to Print (P)'!C463</f>
        <v>Repairs &amp; Maintenance Culverts &amp; Bridges-സംരക്ഷണവും അറ്റകുറ്റപ്പണികളും--പാലങ്ങളും കലുങ്ക്കളും</v>
      </c>
      <c r="D463">
        <f>'Budget to Print (P)'!D463</f>
        <v>0</v>
      </c>
      <c r="E463">
        <f>'Budget to Print (P)'!E463</f>
        <v>0</v>
      </c>
      <c r="F463">
        <f>'Budget to Print (P)'!F463</f>
        <v>0</v>
      </c>
      <c r="G463" t="str">
        <f>'Budget to Print (P)'!G463</f>
        <v>BS-12305004</v>
      </c>
    </row>
    <row r="464">
      <c r="B464">
        <f>'Budget to Print (P)'!B464</f>
        <v>2305005</v>
      </c>
      <c r="C464" t="str">
        <f>'Budget to Print (P)'!C464</f>
        <v>Repairs &amp; Maintenance - Drinking Water-സംരക്ഷണവും അറ്റകുറ്റപ്പണികളും-കുടിവെള്ള പദ്ധതികള്‍</v>
      </c>
      <c r="D464">
        <f>'Budget to Print (P)'!D464</f>
        <v>0</v>
      </c>
      <c r="E464">
        <f>'Budget to Print (P)'!E464</f>
        <v>0</v>
      </c>
      <c r="F464">
        <f>'Budget to Print (P)'!F464</f>
        <v>0</v>
      </c>
      <c r="G464" t="str">
        <f>'Budget to Print (P)'!G464</f>
        <v>BS-12305005</v>
      </c>
    </row>
    <row r="465">
      <c r="B465">
        <f>'Budget to Print (P)'!B465</f>
        <v>2305006</v>
      </c>
      <c r="C465" t="str">
        <f>'Budget to Print (P)'!C465</f>
        <v>Repairs &amp; Maintenance Irrigation-സംരക്ഷണവും അറ്റകുറ്റപ്പണികളും-ജല സേചന പദ്ധതികള്‍</v>
      </c>
      <c r="D465">
        <f>'Budget to Print (P)'!D465</f>
        <v>0</v>
      </c>
      <c r="E465">
        <f>'Budget to Print (P)'!E465</f>
        <v>0</v>
      </c>
      <c r="F465">
        <f>'Budget to Print (P)'!F465</f>
        <v>0</v>
      </c>
      <c r="G465" t="str">
        <f>'Budget to Print (P)'!G465</f>
        <v>BS-12305006</v>
      </c>
    </row>
    <row r="466">
      <c r="B466">
        <f>'Budget to Print (P)'!B466</f>
        <v>2305007</v>
      </c>
      <c r="C466" t="str">
        <f>'Budget to Print (P)'!C466</f>
        <v>Repairs &amp; Maintenance - Electricityസംരക്ഷണവും അറ്റകുറ്റപ്പണികളും-വൈദ്യുതി</v>
      </c>
      <c r="D466">
        <f>'Budget to Print (P)'!D466</f>
        <v>0</v>
      </c>
      <c r="E466">
        <f>'Budget to Print (P)'!E466</f>
        <v>40000</v>
      </c>
      <c r="F466">
        <f>'Budget to Print (P)'!F466</f>
        <v>40000</v>
      </c>
      <c r="G466" t="str">
        <f>'Budget to Print (P)'!G466</f>
        <v>BS-12305007</v>
      </c>
    </row>
    <row r="467">
      <c r="B467">
        <f>'Budget to Print (P)'!B467</f>
        <v>2305008</v>
      </c>
      <c r="C467" t="str">
        <f>'Budget to Print (P)'!C467</f>
        <v>Repairs &amp; Maintenance - Waste Treatment-സംരക്ഷണവും അറ്റകുറ്റപ്പണികളും-മാലിന്യ നിര്‍മാര്‍ജന പദ്ധതികള്‍</v>
      </c>
      <c r="D467">
        <f>'Budget to Print (P)'!D467</f>
        <v>0</v>
      </c>
      <c r="E467">
        <f>'Budget to Print (P)'!E467</f>
        <v>0</v>
      </c>
      <c r="F467">
        <f>'Budget to Print (P)'!F467</f>
        <v>0</v>
      </c>
      <c r="G467" t="str">
        <f>'Budget to Print (P)'!G467</f>
        <v>BS-12305008</v>
      </c>
    </row>
    <row r="468">
      <c r="B468">
        <f>'Budget to Print (P)'!B468</f>
        <v>2305009</v>
      </c>
      <c r="C468" t="str">
        <f>'Budget to Print (P)'!C468</f>
        <v>Repairs &amp; Maintenance - Movable Assets-സംരക്ഷണവും അറ്റകുറ്റപ്പണികളും-ജംഗമ ആസ്തികള്‍</v>
      </c>
      <c r="D468">
        <f>'Budget to Print (P)'!D468</f>
        <v>0</v>
      </c>
      <c r="E468">
        <f>'Budget to Print (P)'!E468</f>
        <v>200000</v>
      </c>
      <c r="F468">
        <f>'Budget to Print (P)'!F468</f>
        <v>200000</v>
      </c>
      <c r="G468" t="str">
        <f>'Budget to Print (P)'!G468</f>
        <v>BS-12305009</v>
      </c>
    </row>
    <row r="469">
      <c r="B469">
        <f>'Budget to Print (P)'!B469</f>
        <v>2305099</v>
      </c>
      <c r="C469" t="str">
        <f>'Budget to Print (P)'!C469</f>
        <v>Repairs &amp; Maintenance -Other Fixed Assets-സംരക്ഷണവും അറ്റകുറ്റപ്പണികളും-മറ്റ് സ്ഥിര ആസ്തികള്‍</v>
      </c>
      <c r="D469">
        <f>'Budget to Print (P)'!D469</f>
        <v>0</v>
      </c>
      <c r="E469">
        <f>'Budget to Print (P)'!E469</f>
        <v>15000</v>
      </c>
      <c r="F469">
        <f>'Budget to Print (P)'!F469</f>
        <v>15000</v>
      </c>
      <c r="G469" t="str">
        <f>'Budget to Print (P)'!G469</f>
        <v>BS-12305099</v>
      </c>
    </row>
    <row r="470">
      <c r="B470">
        <f>'Budget to Print (P)'!B470</f>
        <v>2308001</v>
      </c>
      <c r="C470" t="str">
        <f>'Budget to Print (P)'!C470</f>
        <v>Other Operating and maintenance expenses-മറ്റ് നടത്തിപ്പ്/മെയിന്റനന്‍സ് ചെലവുകള്‍</v>
      </c>
      <c r="D470">
        <f>'Budget to Print (P)'!D470</f>
        <v>0</v>
      </c>
      <c r="E470">
        <f>'Budget to Print (P)'!E470</f>
        <v>70000</v>
      </c>
      <c r="F470">
        <f>'Budget to Print (P)'!F470</f>
        <v>75000</v>
      </c>
      <c r="G470" t="str">
        <f>'Budget to Print (P)'!G470</f>
        <v>BS-12308001</v>
      </c>
    </row>
    <row r="471">
      <c r="B471" t="str">
        <f>'Budget to Print (P)'!B471</f>
        <v/>
      </c>
      <c r="C471" t="str">
        <f>'Budget to Print (P)'!C471</f>
        <v/>
      </c>
      <c r="D471" t="str">
        <f>'Budget to Print (P)'!D471</f>
        <v/>
      </c>
      <c r="E471" t="str">
        <f>'Budget to Print (P)'!E471</f>
        <v/>
      </c>
      <c r="F471" t="str">
        <f>'Budget to Print (P)'!F471</f>
        <v/>
      </c>
      <c r="G471" t="str">
        <f>'Budget to Print (P)'!G471</f>
        <v>Blank Row</v>
      </c>
    </row>
    <row r="472">
      <c r="B472" t="str">
        <f>'Budget to Print (P)'!B472</f>
        <v/>
      </c>
      <c r="C472" t="str">
        <f>'Budget to Print (P)'!C472</f>
        <v/>
      </c>
      <c r="D472" t="str">
        <f>'Budget to Print (P)'!D472</f>
        <v/>
      </c>
      <c r="E472" t="str">
        <f>'Budget to Print (P)'!E472</f>
        <v/>
      </c>
      <c r="F472" t="str">
        <f>'Budget to Print (P)'!F472</f>
        <v/>
      </c>
      <c r="G472" t="str">
        <f>'Budget to Print (P)'!G472</f>
        <v>Blank Row</v>
      </c>
    </row>
    <row r="473">
      <c r="B473" t="str">
        <f>'Budget to Print (P)'!B473</f>
        <v/>
      </c>
      <c r="C473" t="str">
        <f>'Budget to Print (P)'!C473</f>
        <v/>
      </c>
      <c r="D473" t="str">
        <f>'Budget to Print (P)'!D473</f>
        <v/>
      </c>
      <c r="E473" t="str">
        <f>'Budget to Print (P)'!E473</f>
        <v/>
      </c>
      <c r="F473" t="str">
        <f>'Budget to Print (P)'!F473</f>
        <v/>
      </c>
      <c r="G473" t="str">
        <f>'Budget to Print (P)'!G473</f>
        <v>Blank Row</v>
      </c>
    </row>
    <row r="474">
      <c r="B474" t="str">
        <f>'Budget to Print (P)'!B474</f>
        <v/>
      </c>
      <c r="C474" t="str">
        <f>'Budget to Print (P)'!C474</f>
        <v/>
      </c>
      <c r="D474" t="str">
        <f>'Budget to Print (P)'!D474</f>
        <v/>
      </c>
      <c r="E474" t="str">
        <f>'Budget to Print (P)'!E474</f>
        <v/>
      </c>
      <c r="F474" t="str">
        <f>'Budget to Print (P)'!F474</f>
        <v/>
      </c>
      <c r="G474" t="str">
        <f>'Budget to Print (P)'!G474</f>
        <v>Blank Row</v>
      </c>
    </row>
    <row r="475">
      <c r="B475" t="str">
        <f>'Budget to Print (P)'!B475</f>
        <v/>
      </c>
      <c r="C475" t="str">
        <f>'Budget to Print (P)'!C475</f>
        <v/>
      </c>
      <c r="D475" t="str">
        <f>'Budget to Print (P)'!D475</f>
        <v/>
      </c>
      <c r="E475" t="str">
        <f>'Budget to Print (P)'!E475</f>
        <v/>
      </c>
      <c r="F475" t="str">
        <f>'Budget to Print (P)'!F475</f>
        <v/>
      </c>
      <c r="G475" t="str">
        <f>'Budget to Print (P)'!G475</f>
        <v>Blank Row</v>
      </c>
    </row>
    <row r="476">
      <c r="B476" t="str">
        <f>'Budget to Print (P)'!B476</f>
        <v/>
      </c>
      <c r="C476" t="str">
        <f>'Budget to Print (P)'!C476</f>
        <v/>
      </c>
      <c r="D476" t="str">
        <f>'Budget to Print (P)'!D476</f>
        <v/>
      </c>
      <c r="E476" t="str">
        <f>'Budget to Print (P)'!E476</f>
        <v/>
      </c>
      <c r="F476" t="str">
        <f>'Budget to Print (P)'!F476</f>
        <v/>
      </c>
      <c r="G476" t="str">
        <f>'Budget to Print (P)'!G476</f>
        <v>Blank Row</v>
      </c>
    </row>
    <row r="477">
      <c r="B477" t="str">
        <f>'Budget to Print (P)'!B477</f>
        <v/>
      </c>
      <c r="C477" t="str">
        <f>'Budget to Print (P)'!C477</f>
        <v/>
      </c>
      <c r="D477" t="str">
        <f>'Budget to Print (P)'!D477</f>
        <v/>
      </c>
      <c r="E477" t="str">
        <f>'Budget to Print (P)'!E477</f>
        <v/>
      </c>
      <c r="F477" t="str">
        <f>'Budget to Print (P)'!F477</f>
        <v/>
      </c>
      <c r="G477" t="str">
        <f>'Budget to Print (P)'!G477</f>
        <v>Blank Row</v>
      </c>
    </row>
    <row r="478">
      <c r="B478" t="str">
        <f>'Budget to Print (P)'!B478</f>
        <v/>
      </c>
      <c r="C478" t="str">
        <f>'Budget to Print (P)'!C478</f>
        <v/>
      </c>
      <c r="D478" t="str">
        <f>'Budget to Print (P)'!D478</f>
        <v/>
      </c>
      <c r="E478" t="str">
        <f>'Budget to Print (P)'!E478</f>
        <v/>
      </c>
      <c r="F478" t="str">
        <f>'Budget to Print (P)'!F478</f>
        <v/>
      </c>
      <c r="G478" t="str">
        <f>'Budget to Print (P)'!G478</f>
        <v>Blank Row</v>
      </c>
    </row>
    <row r="479">
      <c r="B479" t="str">
        <f>'Budget to Print (P)'!B479</f>
        <v/>
      </c>
      <c r="C479" t="str">
        <f>'Budget to Print (P)'!C479</f>
        <v/>
      </c>
      <c r="D479" t="str">
        <f>'Budget to Print (P)'!D479</f>
        <v/>
      </c>
      <c r="E479" t="str">
        <f>'Budget to Print (P)'!E479</f>
        <v/>
      </c>
      <c r="F479" t="str">
        <f>'Budget to Print (P)'!F479</f>
        <v/>
      </c>
      <c r="G479" t="str">
        <f>'Budget to Print (P)'!G479</f>
        <v>Blank Row</v>
      </c>
    </row>
    <row r="480">
      <c r="B480" t="str">
        <f>'Budget to Print (P)'!B480</f>
        <v/>
      </c>
      <c r="C480" t="str">
        <f>'Budget to Print (P)'!C480</f>
        <v/>
      </c>
      <c r="D480" t="str">
        <f>'Budget to Print (P)'!D480</f>
        <v/>
      </c>
      <c r="E480" t="str">
        <f>'Budget to Print (P)'!E480</f>
        <v/>
      </c>
      <c r="F480" t="str">
        <f>'Budget to Print (P)'!F480</f>
        <v/>
      </c>
      <c r="G480" t="str">
        <f>'Budget to Print (P)'!G480</f>
        <v>Blank Row</v>
      </c>
    </row>
    <row r="481">
      <c r="B481" t="str">
        <f>'Budget to Print (P)'!B481</f>
        <v/>
      </c>
      <c r="C481" t="str">
        <f>'Budget to Print (P)'!C481</f>
        <v/>
      </c>
      <c r="D481" t="str">
        <f>'Budget to Print (P)'!D481</f>
        <v/>
      </c>
      <c r="E481" t="str">
        <f>'Budget to Print (P)'!E481</f>
        <v/>
      </c>
      <c r="F481" t="str">
        <f>'Budget to Print (P)'!F481</f>
        <v/>
      </c>
      <c r="G481" t="str">
        <f>'Budget to Print (P)'!G481</f>
        <v>Blank Row</v>
      </c>
    </row>
    <row r="482">
      <c r="B482" t="str">
        <f>'Budget to Print (P)'!B482</f>
        <v/>
      </c>
      <c r="C482" t="str">
        <f>'Budget to Print (P)'!C482</f>
        <v/>
      </c>
      <c r="D482" t="str">
        <f>'Budget to Print (P)'!D482</f>
        <v/>
      </c>
      <c r="E482" t="str">
        <f>'Budget to Print (P)'!E482</f>
        <v/>
      </c>
      <c r="F482" t="str">
        <f>'Budget to Print (P)'!F482</f>
        <v/>
      </c>
      <c r="G482" t="str">
        <f>'Budget to Print (P)'!G482</f>
        <v>Blank Row</v>
      </c>
    </row>
    <row r="483">
      <c r="B483" t="str">
        <f>'Budget to Print (P)'!B483</f>
        <v/>
      </c>
      <c r="C483" t="str">
        <f>'Budget to Print (P)'!C483</f>
        <v/>
      </c>
      <c r="D483" t="str">
        <f>'Budget to Print (P)'!D483</f>
        <v/>
      </c>
      <c r="E483" t="str">
        <f>'Budget to Print (P)'!E483</f>
        <v/>
      </c>
      <c r="F483" t="str">
        <f>'Budget to Print (P)'!F483</f>
        <v/>
      </c>
      <c r="G483" t="str">
        <f>'Budget to Print (P)'!G483</f>
        <v>Blank Row</v>
      </c>
    </row>
    <row r="484">
      <c r="B484" t="str">
        <f>'Budget to Print (P)'!B484</f>
        <v/>
      </c>
      <c r="C484" t="str">
        <f>'Budget to Print (P)'!C484</f>
        <v/>
      </c>
      <c r="D484" t="str">
        <f>'Budget to Print (P)'!D484</f>
        <v/>
      </c>
      <c r="E484" t="str">
        <f>'Budget to Print (P)'!E484</f>
        <v/>
      </c>
      <c r="F484" t="str">
        <f>'Budget to Print (P)'!F484</f>
        <v/>
      </c>
      <c r="G484" t="str">
        <f>'Budget to Print (P)'!G484</f>
        <v>Blank Row</v>
      </c>
    </row>
    <row r="485">
      <c r="B485" t="str">
        <f>'Budget to Print (P)'!B485</f>
        <v/>
      </c>
      <c r="C485" t="str">
        <f>'Budget to Print (P)'!C485</f>
        <v/>
      </c>
      <c r="D485" t="str">
        <f>'Budget to Print (P)'!D485</f>
        <v/>
      </c>
      <c r="E485" t="str">
        <f>'Budget to Print (P)'!E485</f>
        <v/>
      </c>
      <c r="F485" t="str">
        <f>'Budget to Print (P)'!F485</f>
        <v/>
      </c>
      <c r="G485" t="str">
        <f>'Budget to Print (P)'!G485</f>
        <v>Blank Row</v>
      </c>
    </row>
    <row r="486">
      <c r="B486" t="str">
        <f>'Budget to Print (P)'!B486</f>
        <v/>
      </c>
      <c r="C486" t="str">
        <f>'Budget to Print (P)'!C486</f>
        <v/>
      </c>
      <c r="D486" t="str">
        <f>'Budget to Print (P)'!D486</f>
        <v/>
      </c>
      <c r="E486" t="str">
        <f>'Budget to Print (P)'!E486</f>
        <v/>
      </c>
      <c r="F486" t="str">
        <f>'Budget to Print (P)'!F486</f>
        <v/>
      </c>
      <c r="G486" t="str">
        <f>'Budget to Print (P)'!G486</f>
        <v>Blank Row</v>
      </c>
    </row>
    <row r="487">
      <c r="B487" t="str">
        <f>'Budget to Print (P)'!B487</f>
        <v/>
      </c>
      <c r="C487" t="str">
        <f>'Budget to Print (P)'!C487</f>
        <v/>
      </c>
      <c r="D487" t="str">
        <f>'Budget to Print (P)'!D487</f>
        <v/>
      </c>
      <c r="E487" t="str">
        <f>'Budget to Print (P)'!E487</f>
        <v/>
      </c>
      <c r="F487" t="str">
        <f>'Budget to Print (P)'!F487</f>
        <v/>
      </c>
      <c r="G487" t="str">
        <f>'Budget to Print (P)'!G487</f>
        <v>Blank Row</v>
      </c>
    </row>
    <row r="488">
      <c r="B488" t="str">
        <f>'Budget to Print (P)'!B488</f>
        <v/>
      </c>
      <c r="C488" t="str">
        <f>'Budget to Print (P)'!C488</f>
        <v/>
      </c>
      <c r="D488" t="str">
        <f>'Budget to Print (P)'!D488</f>
        <v/>
      </c>
      <c r="E488" t="str">
        <f>'Budget to Print (P)'!E488</f>
        <v/>
      </c>
      <c r="F488" t="str">
        <f>'Budget to Print (P)'!F488</f>
        <v/>
      </c>
      <c r="G488" t="str">
        <f>'Budget to Print (P)'!G488</f>
        <v>Blank Row</v>
      </c>
    </row>
    <row r="489">
      <c r="B489" t="str">
        <f>'Budget to Print (P)'!B489</f>
        <v/>
      </c>
      <c r="C489" t="str">
        <f>'Budget to Print (P)'!C489</f>
        <v/>
      </c>
      <c r="D489" t="str">
        <f>'Budget to Print (P)'!D489</f>
        <v/>
      </c>
      <c r="E489" t="str">
        <f>'Budget to Print (P)'!E489</f>
        <v/>
      </c>
      <c r="F489" t="str">
        <f>'Budget to Print (P)'!F489</f>
        <v/>
      </c>
      <c r="G489" t="str">
        <f>'Budget to Print (P)'!G489</f>
        <v>Blank Row</v>
      </c>
    </row>
    <row r="490">
      <c r="B490" t="str">
        <f>'Budget to Print (P)'!B490</f>
        <v/>
      </c>
      <c r="C490" t="str">
        <f>'Budget to Print (P)'!C490</f>
        <v/>
      </c>
      <c r="D490" t="str">
        <f>'Budget to Print (P)'!D490</f>
        <v/>
      </c>
      <c r="E490" t="str">
        <f>'Budget to Print (P)'!E490</f>
        <v/>
      </c>
      <c r="F490" t="str">
        <f>'Budget to Print (P)'!F490</f>
        <v/>
      </c>
      <c r="G490" t="str">
        <f>'Budget to Print (P)'!G490</f>
        <v>Blank Row</v>
      </c>
    </row>
    <row r="491">
      <c r="B491" t="str">
        <f>'Budget to Print (P)'!B491</f>
        <v/>
      </c>
      <c r="C491" t="str">
        <f>'Budget to Print (P)'!C491</f>
        <v/>
      </c>
      <c r="D491" t="str">
        <f>'Budget to Print (P)'!D491</f>
        <v/>
      </c>
      <c r="E491" t="str">
        <f>'Budget to Print (P)'!E491</f>
        <v/>
      </c>
      <c r="F491" t="str">
        <f>'Budget to Print (P)'!F491</f>
        <v/>
      </c>
      <c r="G491" t="str">
        <f>'Budget to Print (P)'!G491</f>
        <v>Blank Row</v>
      </c>
    </row>
    <row r="492">
      <c r="B492" t="str">
        <f>'Budget to Print (P)'!B492</f>
        <v/>
      </c>
      <c r="C492" t="str">
        <f>'Budget to Print (P)'!C492</f>
        <v/>
      </c>
      <c r="D492" t="str">
        <f>'Budget to Print (P)'!D492</f>
        <v/>
      </c>
      <c r="E492" t="str">
        <f>'Budget to Print (P)'!E492</f>
        <v/>
      </c>
      <c r="F492" t="str">
        <f>'Budget to Print (P)'!F492</f>
        <v/>
      </c>
      <c r="G492" t="str">
        <f>'Budget to Print (P)'!G492</f>
        <v>Blank Row</v>
      </c>
    </row>
    <row r="493">
      <c r="B493" t="str">
        <f>'Budget to Print (P)'!B493</f>
        <v/>
      </c>
      <c r="C493" t="str">
        <f>'Budget to Print (P)'!C493</f>
        <v/>
      </c>
      <c r="D493" t="str">
        <f>'Budget to Print (P)'!D493</f>
        <v/>
      </c>
      <c r="E493" t="str">
        <f>'Budget to Print (P)'!E493</f>
        <v/>
      </c>
      <c r="F493" t="str">
        <f>'Budget to Print (P)'!F493</f>
        <v/>
      </c>
      <c r="G493" t="str">
        <f>'Budget to Print (P)'!G493</f>
        <v>Blank Row</v>
      </c>
    </row>
    <row r="494">
      <c r="B494" t="str">
        <f>'Budget to Print (P)'!B494</f>
        <v/>
      </c>
      <c r="C494" t="str">
        <f>'Budget to Print (P)'!C494</f>
        <v/>
      </c>
      <c r="D494" t="str">
        <f>'Budget to Print (P)'!D494</f>
        <v/>
      </c>
      <c r="E494" t="str">
        <f>'Budget to Print (P)'!E494</f>
        <v/>
      </c>
      <c r="F494" t="str">
        <f>'Budget to Print (P)'!F494</f>
        <v/>
      </c>
      <c r="G494" t="str">
        <f>'Budget to Print (P)'!G494</f>
        <v>Blank Row</v>
      </c>
    </row>
    <row r="495">
      <c r="B495" t="str">
        <f>'Budget to Print (P)'!B495</f>
        <v/>
      </c>
      <c r="C495" t="str">
        <f>'Budget to Print (P)'!C495</f>
        <v/>
      </c>
      <c r="D495" t="str">
        <f>'Budget to Print (P)'!D495</f>
        <v/>
      </c>
      <c r="E495" t="str">
        <f>'Budget to Print (P)'!E495</f>
        <v/>
      </c>
      <c r="F495" t="str">
        <f>'Budget to Print (P)'!F495</f>
        <v/>
      </c>
      <c r="G495" t="str">
        <f>'Budget to Print (P)'!G495</f>
        <v>Blank Row</v>
      </c>
    </row>
    <row r="496">
      <c r="B496" t="str">
        <f>'Budget to Print (P)'!B496</f>
        <v/>
      </c>
      <c r="C496" t="str">
        <f>'Budget to Print (P)'!C496</f>
        <v/>
      </c>
      <c r="D496" t="str">
        <f>'Budget to Print (P)'!D496</f>
        <v/>
      </c>
      <c r="E496" t="str">
        <f>'Budget to Print (P)'!E496</f>
        <v/>
      </c>
      <c r="F496" t="str">
        <f>'Budget to Print (P)'!F496</f>
        <v/>
      </c>
      <c r="G496" t="str">
        <f>'Budget to Print (P)'!G496</f>
        <v>Blank Row</v>
      </c>
    </row>
    <row r="497">
      <c r="B497" t="str">
        <f>'Budget to Print (P)'!B497</f>
        <v/>
      </c>
      <c r="C497" t="str">
        <f>'Budget to Print (P)'!C497</f>
        <v/>
      </c>
      <c r="D497" t="str">
        <f>'Budget to Print (P)'!D497</f>
        <v/>
      </c>
      <c r="E497" t="str">
        <f>'Budget to Print (P)'!E497</f>
        <v/>
      </c>
      <c r="F497" t="str">
        <f>'Budget to Print (P)'!F497</f>
        <v/>
      </c>
      <c r="G497" t="str">
        <f>'Budget to Print (P)'!G497</f>
        <v>Blank Row</v>
      </c>
    </row>
    <row r="498">
      <c r="B498" t="str">
        <f>'Budget to Print (P)'!B498</f>
        <v/>
      </c>
      <c r="C498" t="str">
        <f>'Budget to Print (P)'!C498</f>
        <v/>
      </c>
      <c r="D498" t="str">
        <f>'Budget to Print (P)'!D498</f>
        <v/>
      </c>
      <c r="E498" t="str">
        <f>'Budget to Print (P)'!E498</f>
        <v/>
      </c>
      <c r="F498" t="str">
        <f>'Budget to Print (P)'!F498</f>
        <v/>
      </c>
      <c r="G498" t="str">
        <f>'Budget to Print (P)'!G498</f>
        <v>Blank Row</v>
      </c>
    </row>
    <row r="499">
      <c r="B499" t="str">
        <f>'Budget to Print (P)'!B499</f>
        <v/>
      </c>
      <c r="C499" t="str">
        <f>'Budget to Print (P)'!C499</f>
        <v/>
      </c>
      <c r="D499" t="str">
        <f>'Budget to Print (P)'!D499</f>
        <v/>
      </c>
      <c r="E499" t="str">
        <f>'Budget to Print (P)'!E499</f>
        <v/>
      </c>
      <c r="F499" t="str">
        <f>'Budget to Print (P)'!F499</f>
        <v/>
      </c>
      <c r="G499" t="str">
        <f>'Budget to Print (P)'!G499</f>
        <v>Blank Row</v>
      </c>
    </row>
    <row r="500">
      <c r="B500" t="str">
        <f>'Budget to Print (P)'!B500</f>
        <v/>
      </c>
      <c r="C500" t="str">
        <f>'Budget to Print (P)'!C500</f>
        <v/>
      </c>
      <c r="D500" t="str">
        <f>'Budget to Print (P)'!D500</f>
        <v/>
      </c>
      <c r="E500" t="str">
        <f>'Budget to Print (P)'!E500</f>
        <v/>
      </c>
      <c r="F500" t="str">
        <f>'Budget to Print (P)'!F500</f>
        <v/>
      </c>
      <c r="G500" t="str">
        <f>'Budget to Print (P)'!G500</f>
        <v>Blank Row</v>
      </c>
    </row>
    <row r="501">
      <c r="B501" t="str">
        <f>'Budget to Print (P)'!B501</f>
        <v/>
      </c>
      <c r="C501" t="str">
        <f>'Budget to Print (P)'!C501</f>
        <v/>
      </c>
      <c r="D501" t="str">
        <f>'Budget to Print (P)'!D501</f>
        <v/>
      </c>
      <c r="E501" t="str">
        <f>'Budget to Print (P)'!E501</f>
        <v/>
      </c>
      <c r="F501" t="str">
        <f>'Budget to Print (P)'!F501</f>
        <v/>
      </c>
      <c r="G501" t="str">
        <f>'Budget to Print (P)'!G501</f>
        <v>Blank Row</v>
      </c>
    </row>
    <row r="502">
      <c r="B502" t="str">
        <f>'Budget to Print (P)'!B502</f>
        <v/>
      </c>
      <c r="C502" t="str">
        <f>'Budget to Print (P)'!C502</f>
        <v/>
      </c>
      <c r="D502" t="str">
        <f>'Budget to Print (P)'!D502</f>
        <v/>
      </c>
      <c r="E502" t="str">
        <f>'Budget to Print (P)'!E502</f>
        <v/>
      </c>
      <c r="F502" t="str">
        <f>'Budget to Print (P)'!F502</f>
        <v/>
      </c>
      <c r="G502" t="str">
        <f>'Budget to Print (P)'!G502</f>
        <v>Blank Row</v>
      </c>
    </row>
    <row r="503">
      <c r="B503" t="str">
        <f>'Budget to Print (P)'!B503</f>
        <v/>
      </c>
      <c r="C503" t="str">
        <f>'Budget to Print (P)'!C503</f>
        <v/>
      </c>
      <c r="D503" t="str">
        <f>'Budget to Print (P)'!D503</f>
        <v/>
      </c>
      <c r="E503" t="str">
        <f>'Budget to Print (P)'!E503</f>
        <v/>
      </c>
      <c r="F503" t="str">
        <f>'Budget to Print (P)'!F503</f>
        <v/>
      </c>
      <c r="G503" t="str">
        <f>'Budget to Print (P)'!G503</f>
        <v>Blank Row</v>
      </c>
    </row>
    <row r="504">
      <c r="B504" t="str">
        <f>'Budget to Print (P)'!B504</f>
        <v/>
      </c>
      <c r="C504" t="str">
        <f>'Budget to Print (P)'!C504</f>
        <v/>
      </c>
      <c r="D504" t="str">
        <f>'Budget to Print (P)'!D504</f>
        <v/>
      </c>
      <c r="E504" t="str">
        <f>'Budget to Print (P)'!E504</f>
        <v/>
      </c>
      <c r="F504" t="str">
        <f>'Budget to Print (P)'!F504</f>
        <v/>
      </c>
      <c r="G504" t="str">
        <f>'Budget to Print (P)'!G504</f>
        <v>Blank Row</v>
      </c>
    </row>
    <row r="505">
      <c r="B505" t="str">
        <f>'Budget to Print (P)'!B505</f>
        <v/>
      </c>
      <c r="C505" t="str">
        <f>'Budget to Print (P)'!C505</f>
        <v/>
      </c>
      <c r="D505" t="str">
        <f>'Budget to Print (P)'!D505</f>
        <v/>
      </c>
      <c r="E505" t="str">
        <f>'Budget to Print (P)'!E505</f>
        <v/>
      </c>
      <c r="F505" t="str">
        <f>'Budget to Print (P)'!F505</f>
        <v/>
      </c>
      <c r="G505" t="str">
        <f>'Budget to Print (P)'!G505</f>
        <v>Blank Row</v>
      </c>
    </row>
    <row r="506">
      <c r="B506">
        <f>'Budget to Print (P)'!B506</f>
        <v>230</v>
      </c>
      <c r="C506" t="str">
        <f>'Budget to Print (P)'!C506</f>
        <v xml:space="preserve">Total-Operations &amp; Maintenance-നടത്തിപ്പ്/സംരക്ഷണ ചെലവുകള്‍-ആകെ </v>
      </c>
      <c r="D506">
        <f>'Budget to Print (P)'!D506</f>
        <v>643276</v>
      </c>
      <c r="E506">
        <f>'Budget to Print (P)'!E506</f>
        <v>1415000</v>
      </c>
      <c r="F506">
        <f>'Budget to Print (P)'!F506</f>
        <v>1565000</v>
      </c>
      <c r="G506" t="str">
        <f>'Budget to Print (P)'!G506</f>
        <v>BS-1230</v>
      </c>
    </row>
    <row r="507" xml:space="preserve">
      <c r="B507" t="str">
        <v>BS-8 PARTICULARS</v>
      </c>
      <c r="D507" t="str">
        <f>D32</f>
        <v>Actuals for the year 2023-2024   (യഥാര്‍ത്ഥ കണക്ക് 2023-2024)</v>
      </c>
      <c r="E507" t="str">
        <f>E32</f>
        <v>Budget  for the  year (including all revisions) 2024-2025  (പരിഷ്കരിച്ച ബജറ്റ്  2024-2025)</v>
      </c>
      <c r="F507" t="str" xml:space="preserve">
        <f>F32</f>
        <v xml:space="preserve">Budget for the Year2025-2026
 (ബജറ്റ്-2025-2026)</v>
      </c>
      <c r="G507" t="str">
        <v>Statement</v>
      </c>
    </row>
    <row r="508">
      <c r="B508" t="str">
        <f>'BS-8'!B153</f>
        <v>240 - Interest &amp; Finance Charges-പലിശയും അനുബന്ധ ചെലവുകളും</v>
      </c>
      <c r="G508" t="str">
        <f>'Budget to Print (P)'!G508</f>
        <v>BS-1240 - Interest &amp; Finance Charges-പലിശയും അനുബന്ധ ചെലവുകളും</v>
      </c>
    </row>
    <row r="509">
      <c r="B509">
        <f>'Budget to Print (P)'!B509</f>
        <v>2401001</v>
      </c>
      <c r="C509" t="str">
        <f>'Budget to Print (P)'!C509</f>
        <v xml:space="preserve">Interest on Loans from Central Government-കേന്ദ്ര സര്‍ക്കാര്‍ വായ്പകളിന്മേലുള്ള പലിശ </v>
      </c>
      <c r="D509">
        <f>'Budget to Print (P)'!D509</f>
        <v>0</v>
      </c>
      <c r="E509">
        <f>'Budget to Print (P)'!E509</f>
        <v>0</v>
      </c>
      <c r="F509">
        <f>'Budget to Print (P)'!F509</f>
        <v>0</v>
      </c>
      <c r="G509" t="str">
        <f>'Budget to Print (P)'!G509</f>
        <v>BS-12401001</v>
      </c>
    </row>
    <row r="510">
      <c r="B510">
        <f>'Budget to Print (P)'!B510</f>
        <v>2402001</v>
      </c>
      <c r="C510" t="str">
        <f>'Budget to Print (P)'!C510</f>
        <v>Interest on Loans from State Government-സംസ്ഥാന  സര്‍ക്കാര്‍ വായ്പകളിന്മേലുള്ള പലിശ</v>
      </c>
      <c r="D510">
        <f>'Budget to Print (P)'!D510</f>
        <v>0</v>
      </c>
      <c r="E510">
        <f>'Budget to Print (P)'!E510</f>
        <v>0</v>
      </c>
      <c r="F510">
        <f>'Budget to Print (P)'!F510</f>
        <v>0</v>
      </c>
      <c r="G510" t="str">
        <f>'Budget to Print (P)'!G510</f>
        <v>BS-12402001</v>
      </c>
    </row>
    <row r="511">
      <c r="B511">
        <f>'Budget to Print (P)'!B511</f>
        <v>2403001</v>
      </c>
      <c r="C511" t="str">
        <f>'Budget to Print (P)'!C511</f>
        <v>Interest on Loans from Government Bodies &amp; Associations-സര്‍ക്കാര്‍സ്ഥാപനങ്ങളില്‍ നിന്നുള്ള  വായ്പകളിന്മേലുള്ള പലിശ</v>
      </c>
      <c r="D511">
        <f>'Budget to Print (P)'!D511</f>
        <v>0</v>
      </c>
      <c r="E511">
        <f>'Budget to Print (P)'!E511</f>
        <v>0</v>
      </c>
      <c r="F511">
        <f>'Budget to Print (P)'!F511</f>
        <v>0</v>
      </c>
      <c r="G511" t="str">
        <f>'Budget to Print (P)'!G511</f>
        <v>BS-12403001</v>
      </c>
    </row>
    <row r="512">
      <c r="B512">
        <f>'Budget to Print (P)'!B512</f>
        <v>2404001</v>
      </c>
      <c r="C512" t="str">
        <f>'Budget to Print (P)'!C512</f>
        <v>Interest on Loans from International Agencies-അന്തര്‍ദേശീയ ഏജന്‍സികളില്‍ നിന്നുള്ള വായ്പകളിന്മേലുള്ള പലിശ</v>
      </c>
      <c r="D512">
        <f>'Budget to Print (P)'!D512</f>
        <v>0</v>
      </c>
      <c r="E512">
        <f>'Budget to Print (P)'!E512</f>
        <v>0</v>
      </c>
      <c r="F512">
        <f>'Budget to Print (P)'!F512</f>
        <v>0</v>
      </c>
      <c r="G512" t="str">
        <f>'Budget to Print (P)'!G512</f>
        <v>BS-12404001</v>
      </c>
    </row>
    <row r="513">
      <c r="B513">
        <f>'Budget to Print (P)'!B513</f>
        <v>2405001</v>
      </c>
      <c r="C513" t="str">
        <f>'Budget to Print (P)'!C513</f>
        <v>Interest on loans from banks-ബാങ്ക് വായ്പകളിന്മേല്‍ ഉള്ള പലിശ</v>
      </c>
      <c r="D513">
        <f>'Budget to Print (P)'!D513</f>
        <v>0</v>
      </c>
      <c r="E513">
        <f>'Budget to Print (P)'!E513</f>
        <v>0</v>
      </c>
      <c r="F513">
        <f>'Budget to Print (P)'!F513</f>
        <v>0</v>
      </c>
      <c r="G513" t="str">
        <f>'Budget to Print (P)'!G513</f>
        <v>BS-12405001</v>
      </c>
    </row>
    <row r="514">
      <c r="B514">
        <f>'Budget to Print (P)'!B514</f>
        <v>2405002</v>
      </c>
      <c r="C514" t="str">
        <f>'Budget to Print (P)'!C514</f>
        <v>Interest on loans from financial institutions - മറ്റ് ധനകാര്യ സ്ഥാപനങ്ങളില്‍ നിന്നുള്ള വായ്പകളിന്മേല്‍ ഉള്ള പലിശ</v>
      </c>
      <c r="D514">
        <f>'Budget to Print (P)'!D514</f>
        <v>0</v>
      </c>
      <c r="E514">
        <f>'Budget to Print (P)'!E514</f>
        <v>0</v>
      </c>
      <c r="F514">
        <f>'Budget to Print (P)'!F514</f>
        <v>0</v>
      </c>
      <c r="G514" t="str">
        <f>'Budget to Print (P)'!G514</f>
        <v>BS-12405002</v>
      </c>
    </row>
    <row r="515">
      <c r="B515">
        <f>'Budget to Print (P)'!B515</f>
        <v>2406001</v>
      </c>
      <c r="C515" t="str">
        <f>'Budget to Print (P)'!C515</f>
        <v>Other Interests-പലിശ നല്‍കല്‍-മറ്റിനങ്ങള്‍</v>
      </c>
      <c r="D515">
        <f>'Budget to Print (P)'!D515</f>
        <v>0</v>
      </c>
      <c r="E515">
        <f>'Budget to Print (P)'!E515</f>
        <v>0</v>
      </c>
      <c r="F515">
        <f>'Budget to Print (P)'!F515</f>
        <v>0</v>
      </c>
      <c r="G515" t="str">
        <f>'Budget to Print (P)'!G515</f>
        <v>BS-12406001</v>
      </c>
    </row>
    <row r="516">
      <c r="B516">
        <f>'Budget to Print (P)'!B516</f>
        <v>2407001</v>
      </c>
      <c r="C516" t="str">
        <f>'Budget to Print (P)'!C516</f>
        <v>Bank Charges-ബാങ്ക് ചാര്‍ജ് നല്‍കല്‍</v>
      </c>
      <c r="D516">
        <f>'Budget to Print (P)'!D516</f>
        <v>0</v>
      </c>
      <c r="E516">
        <f>'Budget to Print (P)'!E516</f>
        <v>0</v>
      </c>
      <c r="F516">
        <f>'Budget to Print (P)'!F516</f>
        <v>0</v>
      </c>
      <c r="G516" t="str">
        <f>'Budget to Print (P)'!G516</f>
        <v>BS-12407001</v>
      </c>
    </row>
    <row r="517">
      <c r="B517">
        <f>'Budget to Print (P)'!B517</f>
        <v>2408001</v>
      </c>
      <c r="C517" t="str">
        <f>'Budget to Print (P)'!C517</f>
        <v>Other Finance Expenses-ധനകാര്യ ഇടപാടുകള്‍ക്കുള്ള മറ്റ് ചെലവുകള്‍</v>
      </c>
      <c r="D517">
        <f>'Budget to Print (P)'!D517</f>
        <v>0</v>
      </c>
      <c r="E517">
        <f>'Budget to Print (P)'!E517</f>
        <v>0</v>
      </c>
      <c r="F517">
        <f>'Budget to Print (P)'!F517</f>
        <v>0</v>
      </c>
      <c r="G517" t="str">
        <f>'Budget to Print (P)'!G517</f>
        <v>BS-12408001</v>
      </c>
    </row>
    <row r="518">
      <c r="B518" t="str">
        <f>'Budget to Print (P)'!B518</f>
        <v/>
      </c>
      <c r="C518" t="str">
        <f>'Budget to Print (P)'!C518</f>
        <v/>
      </c>
      <c r="D518" t="str">
        <f>'Budget to Print (P)'!D518</f>
        <v/>
      </c>
      <c r="E518" t="str">
        <f>'Budget to Print (P)'!E518</f>
        <v/>
      </c>
      <c r="F518" t="str">
        <f>'Budget to Print (P)'!F518</f>
        <v/>
      </c>
      <c r="G518" t="str">
        <f>'Budget to Print (P)'!G518</f>
        <v>Blank Row</v>
      </c>
    </row>
    <row r="519">
      <c r="B519" t="str">
        <f>'Budget to Print (P)'!B519</f>
        <v/>
      </c>
      <c r="C519" t="str">
        <f>'Budget to Print (P)'!C519</f>
        <v/>
      </c>
      <c r="D519" t="str">
        <f>'Budget to Print (P)'!D519</f>
        <v/>
      </c>
      <c r="E519" t="str">
        <f>'Budget to Print (P)'!E519</f>
        <v/>
      </c>
      <c r="F519" t="str">
        <f>'Budget to Print (P)'!F519</f>
        <v/>
      </c>
      <c r="G519" t="str">
        <f>'Budget to Print (P)'!G519</f>
        <v>Blank Row</v>
      </c>
    </row>
    <row r="520">
      <c r="B520" t="str">
        <f>'Budget to Print (P)'!B520</f>
        <v/>
      </c>
      <c r="C520" t="str">
        <f>'Budget to Print (P)'!C520</f>
        <v/>
      </c>
      <c r="D520" t="str">
        <f>'Budget to Print (P)'!D520</f>
        <v/>
      </c>
      <c r="E520" t="str">
        <f>'Budget to Print (P)'!E520</f>
        <v/>
      </c>
      <c r="F520" t="str">
        <f>'Budget to Print (P)'!F520</f>
        <v/>
      </c>
      <c r="G520" t="str">
        <f>'Budget to Print (P)'!G520</f>
        <v>Blank Row</v>
      </c>
    </row>
    <row r="521">
      <c r="B521" t="str">
        <f>'Budget to Print (P)'!B521</f>
        <v/>
      </c>
      <c r="C521" t="str">
        <f>'Budget to Print (P)'!C521</f>
        <v/>
      </c>
      <c r="D521" t="str">
        <f>'Budget to Print (P)'!D521</f>
        <v/>
      </c>
      <c r="E521" t="str">
        <f>'Budget to Print (P)'!E521</f>
        <v/>
      </c>
      <c r="F521" t="str">
        <f>'Budget to Print (P)'!F521</f>
        <v/>
      </c>
      <c r="G521" t="str">
        <f>'Budget to Print (P)'!G521</f>
        <v>Blank Row</v>
      </c>
    </row>
    <row r="522">
      <c r="B522">
        <f>'Budget to Print (P)'!B522</f>
        <v>240</v>
      </c>
      <c r="C522" t="str">
        <f>'Budget to Print (P)'!C522</f>
        <v>Total-Interest &amp; Finance Charges-പലിശയും അനുബന്ധ ചെലവുകളും-ആകെ</v>
      </c>
      <c r="D522">
        <f>'Budget to Print (P)'!D522</f>
        <v>0</v>
      </c>
      <c r="E522">
        <f>'Budget to Print (P)'!E522</f>
        <v>0</v>
      </c>
      <c r="F522">
        <f>'Budget to Print (P)'!F522</f>
        <v>0</v>
      </c>
      <c r="G522" t="str">
        <f>'Budget to Print (P)'!G522</f>
        <v>BS-1240</v>
      </c>
    </row>
    <row r="523">
      <c r="B523" t="str">
        <v xml:space="preserve">TOTAL STATUTORY EXPENDITURE-അനിവാര്യ ചെലവുകള്‍ ആകെ </v>
      </c>
      <c r="D523" t="e">
        <f>'Budget to Print (P)'!D523</f>
        <v>#REF!</v>
      </c>
      <c r="E523">
        <f>'Budget to Print (P)'!E523</f>
        <v>22379000</v>
      </c>
      <c r="F523">
        <f>'Budget to Print (P)'!F523</f>
        <v>29894000</v>
      </c>
      <c r="G523" t="str">
        <v>Total</v>
      </c>
    </row>
    <row r="524">
      <c r="B524" t="str">
        <f>B57</f>
        <v>Karassery Grama Panchayath Draft  Budget for the Financial Year 2025-2026</v>
      </c>
      <c r="G524" t="str">
        <f>'Budget to Print (P)'!G524</f>
        <v>BS-1Karassery Grama Panchayath Draft  Budget for the Financial Year 2025-2026</v>
      </c>
    </row>
    <row r="525">
      <c r="B525" t="str">
        <f>'BS-9'!B5</f>
        <v xml:space="preserve"> BS-9-Revenue Expenditure-PLAN -    (പ്ലാന്‍ റവന്യു ചെലവുകള്‍ക്കു വേണ്ടിയുള്ള വകയിരുത്തലുകള്‍)</v>
      </c>
      <c r="G525" t="str">
        <f>'Budget to Print (P)'!G525</f>
        <v>BS-1 BS-9-Revenue Expenditure-PLAN -    (പ്ലാന്‍ റവന്യു ചെലവുകള്‍ക്കു വേണ്ടിയുള്ള വകയിരുത്തലുകള്‍)</v>
      </c>
    </row>
    <row r="526" xml:space="preserve">
      <c r="B526" t="str">
        <v>DETAILED HEAD CODE</v>
      </c>
      <c r="C526" t="str">
        <v>PARTICULARS (ഇനവിവരം)</v>
      </c>
      <c r="D526" t="str">
        <f>D32</f>
        <v>Actuals for the year 2023-2024   (യഥാര്‍ത്ഥ കണക്ക് 2023-2024)</v>
      </c>
      <c r="E526" t="str">
        <f>E32</f>
        <v>Budget  for the  year (including all revisions) 2024-2025  (പരിഷ്കരിച്ച ബജറ്റ്  2024-2025)</v>
      </c>
      <c r="F526" t="str" xml:space="preserve">
        <f>F32</f>
        <v xml:space="preserve">Budget for the Year2025-2026
 (ബജറ്റ്-2025-2026)</v>
      </c>
      <c r="G526" t="str">
        <f>'Budget to Print (P)'!G526</f>
        <v>BS-1DETAILED HEAD CODE</v>
      </c>
    </row>
    <row r="527">
      <c r="B527" t="str">
        <f>'BS-9'!B7</f>
        <v>250 - Decentralised Plan Programme - Productive Sector</v>
      </c>
      <c r="G527" t="str">
        <f>'Budget to Print (P)'!G527</f>
        <v>BS-1250 - Decentralised Plan Programme - Productive Sector</v>
      </c>
    </row>
    <row r="528">
      <c r="B528">
        <f>'Budget to Print (P)'!B528</f>
        <v>2501001</v>
      </c>
      <c r="C528" t="str">
        <f>'Budget to Print (P)'!C528</f>
        <v>Agriculture and Related Sectors - Paddy-കൃഷിയും  അനുബന്ധ മേഖലകളും  -നെല്‍കൃഷി</v>
      </c>
      <c r="D528">
        <f>'Budget to Print (P)'!D528</f>
        <v>169708</v>
      </c>
      <c r="E528">
        <f>'Budget to Print (P)'!E528</f>
        <v>488200</v>
      </c>
      <c r="F528">
        <f>'Budget to Print (P)'!F528</f>
        <v>268000</v>
      </c>
      <c r="G528" t="str">
        <f>'Budget to Print (P)'!G528</f>
        <v>BS-12501001</v>
      </c>
    </row>
    <row r="529">
      <c r="B529">
        <f>'Budget to Print (P)'!B529</f>
        <v>2501002</v>
      </c>
      <c r="C529" t="str">
        <f>'Budget to Print (P)'!C529</f>
        <v>Agriculture and Related Sectors -  Other crops-കൃഷിയും  അനുബന്ധ മേഖലകളും-  മറ്റ് വിളകള്‍</v>
      </c>
      <c r="D529">
        <f>'Budget to Print (P)'!D529</f>
        <v>0</v>
      </c>
      <c r="E529">
        <f>'Budget to Print (P)'!E529</f>
        <v>0</v>
      </c>
      <c r="F529">
        <f>'Budget to Print (P)'!F529</f>
        <v>0</v>
      </c>
      <c r="G529" t="str">
        <f>'Budget to Print (P)'!G529</f>
        <v>BS-12501002</v>
      </c>
    </row>
    <row r="530">
      <c r="B530">
        <f>'Budget to Print (P)'!B530</f>
        <v>2501003</v>
      </c>
      <c r="C530" t="str">
        <f>'Budget to Print (P)'!C530</f>
        <v>Agricultural Development Programs-മറ്റ് കാര്‍ഷിക വികസന പരിപാടികള്‍</v>
      </c>
      <c r="D530">
        <f>'Budget to Print (P)'!D530</f>
        <v>0</v>
      </c>
      <c r="E530">
        <f>'Budget to Print (P)'!E530</f>
        <v>0</v>
      </c>
      <c r="F530">
        <f>'Budget to Print (P)'!F530</f>
        <v>0</v>
      </c>
      <c r="G530" t="str">
        <f>'Budget to Print (P)'!G530</f>
        <v>BS-12501003</v>
      </c>
    </row>
    <row r="531">
      <c r="B531">
        <f>'Budget to Print (P)'!B531</f>
        <v>2501004</v>
      </c>
      <c r="C531" t="str">
        <f>'Budget to Print (P)'!C531</f>
        <v>Agriculture and Related Sectors - Animal husbandry -കൃഷിയും  അനുബന്ധ മേഖലകളും-മൃഗ സംരക്ഷണം</v>
      </c>
      <c r="D531">
        <f>'Budget to Print (P)'!D531</f>
        <v>0</v>
      </c>
      <c r="E531">
        <f>'Budget to Print (P)'!E531</f>
        <v>0</v>
      </c>
      <c r="F531">
        <f>'Budget to Print (P)'!F531</f>
        <v>0</v>
      </c>
      <c r="G531" t="str">
        <f>'Budget to Print (P)'!G531</f>
        <v>BS-12501004</v>
      </c>
    </row>
    <row r="532">
      <c r="B532">
        <f>'Budget to Print (P)'!B532</f>
        <v>2501005</v>
      </c>
      <c r="C532" t="str">
        <f>'Budget to Print (P)'!C532</f>
        <v>Agriculture and Related Sectors - Dairy development-കൃഷിയും  അനുബന്ധ മേഖലകളും-ക്ഷീര വികസനം</v>
      </c>
      <c r="D532">
        <f>'Budget to Print (P)'!D532</f>
        <v>0</v>
      </c>
      <c r="E532">
        <f>'Budget to Print (P)'!E532</f>
        <v>0</v>
      </c>
      <c r="F532">
        <f>'Budget to Print (P)'!F532</f>
        <v>0</v>
      </c>
      <c r="G532" t="str">
        <f>'Budget to Print (P)'!G532</f>
        <v>BS-12501005</v>
      </c>
    </row>
    <row r="533">
      <c r="B533">
        <f>'Budget to Print (P)'!B533</f>
        <v>2501006</v>
      </c>
      <c r="C533" t="str">
        <f>'Budget to Print (P)'!C533</f>
        <v>Agriculture and Related Sectors - Fisheries-കൃഷിയും  അനുബന്ധ മേഖലകളും-മത്സ്യ ബന്ധനം</v>
      </c>
      <c r="D533">
        <f>'Budget to Print (P)'!D533</f>
        <v>0</v>
      </c>
      <c r="E533">
        <f>'Budget to Print (P)'!E533</f>
        <v>0</v>
      </c>
      <c r="F533">
        <f>'Budget to Print (P)'!F533</f>
        <v>0</v>
      </c>
      <c r="G533" t="str">
        <f>'Budget to Print (P)'!G533</f>
        <v>BS-12501006</v>
      </c>
    </row>
    <row r="534">
      <c r="B534">
        <f>'Budget to Print (P)'!B534</f>
        <v>2501007</v>
      </c>
      <c r="C534" t="str">
        <f>'Budget to Print (P)'!C534</f>
        <v>Agriculture and Related Sectors - Afforestation-കൃഷിയും  അനുബന്ധ മേഖലകളും-വനവല്‍ക്കരണം</v>
      </c>
      <c r="D534">
        <f>'Budget to Print (P)'!D534</f>
        <v>0</v>
      </c>
      <c r="E534">
        <f>'Budget to Print (P)'!E534</f>
        <v>0</v>
      </c>
      <c r="F534">
        <f>'Budget to Print (P)'!F534</f>
        <v>0</v>
      </c>
      <c r="G534" t="str">
        <f>'Budget to Print (P)'!G534</f>
        <v>BS-12501007</v>
      </c>
    </row>
    <row r="535">
      <c r="B535">
        <f>'Budget to Print (P)'!B535</f>
        <v>2501008</v>
      </c>
      <c r="C535" t="str">
        <f>'Budget to Print (P)'!C535</f>
        <v>Agriculture and Related Sectors - Watershed Management-കൃഷിയും  അനുബന്ധ മേഖലകളും-നീര്‍ത്തട വികസനം</v>
      </c>
      <c r="D535">
        <f>'Budget to Print (P)'!D535</f>
        <v>0</v>
      </c>
      <c r="E535">
        <f>'Budget to Print (P)'!E535</f>
        <v>0</v>
      </c>
      <c r="F535">
        <f>'Budget to Print (P)'!F535</f>
        <v>0</v>
      </c>
      <c r="G535" t="str">
        <f>'Budget to Print (P)'!G535</f>
        <v>BS-12501008</v>
      </c>
    </row>
    <row r="536">
      <c r="B536">
        <f>'Budget to Print (P)'!B536</f>
        <v>2501009</v>
      </c>
      <c r="C536" t="str">
        <f>'Budget to Print (P)'!C536</f>
        <v>Agriculture and Related Sectors - Coconut-കൃഷിയും  അനുബന്ധ മേഖലകളും-തെങ്ങ് കൃഷി</v>
      </c>
      <c r="D536">
        <f>'Budget to Print (P)'!D536</f>
        <v>949951</v>
      </c>
      <c r="E536">
        <f>'Budget to Print (P)'!E536</f>
        <v>1341997</v>
      </c>
      <c r="F536">
        <f>'Budget to Print (P)'!F536</f>
        <v>1500000</v>
      </c>
      <c r="G536" t="str">
        <f>'Budget to Print (P)'!G536</f>
        <v>BS-12501009</v>
      </c>
    </row>
    <row r="537">
      <c r="B537">
        <f>'Budget to Print (P)'!B537</f>
        <v>2501010</v>
      </c>
      <c r="C537" t="str">
        <f>'Budget to Print (P)'!C537</f>
        <v>Agriculture and Related Sectors - Areacanut-കൃഷിയും  അനുബന്ധ മേഖലകളും-അടയ്ക്ക കൃഷി</v>
      </c>
      <c r="D537">
        <f>'Budget to Print (P)'!D537</f>
        <v>0</v>
      </c>
      <c r="E537">
        <f>'Budget to Print (P)'!E537</f>
        <v>0</v>
      </c>
      <c r="F537">
        <f>'Budget to Print (P)'!F537</f>
        <v>0</v>
      </c>
      <c r="G537" t="str">
        <f>'Budget to Print (P)'!G537</f>
        <v>BS-12501010</v>
      </c>
    </row>
    <row r="538">
      <c r="B538">
        <f>'Budget to Print (P)'!B538</f>
        <v>2501011</v>
      </c>
      <c r="C538" t="str">
        <f>'Budget to Print (P)'!C538</f>
        <v>Agriculture and Related Sectors - Vegetables-കൃഷിയും  അനുബന്ധ മേഖലകളും-പച്ചക്കറി</v>
      </c>
      <c r="D538">
        <f>'Budget to Print (P)'!D538</f>
        <v>111450</v>
      </c>
      <c r="E538">
        <f>'Budget to Print (P)'!E538</f>
        <v>250000</v>
      </c>
      <c r="F538">
        <f>'Budget to Print (P)'!F538</f>
        <v>450000</v>
      </c>
      <c r="G538" t="str">
        <f>'Budget to Print (P)'!G538</f>
        <v>BS-12501011</v>
      </c>
    </row>
    <row r="539">
      <c r="B539">
        <f>'Budget to Print (P)'!B539</f>
        <v>2501012</v>
      </c>
      <c r="C539" t="str">
        <f>'Budget to Print (P)'!C539</f>
        <v>Agriculture and Related Sectors - Plantain-കൃഷിയും  അനുബന്ധ മേഖലകളും-വാഴ</v>
      </c>
      <c r="D539">
        <f>'Budget to Print (P)'!D539</f>
        <v>644430</v>
      </c>
      <c r="E539">
        <f>'Budget to Print (P)'!E539</f>
        <v>1716681</v>
      </c>
      <c r="F539">
        <f>'Budget to Print (P)'!F539</f>
        <v>1800000</v>
      </c>
      <c r="G539" t="str">
        <f>'Budget to Print (P)'!G539</f>
        <v>BS-12501012</v>
      </c>
    </row>
    <row r="540">
      <c r="B540">
        <f>'Budget to Print (P)'!B540</f>
        <v>2501013</v>
      </c>
      <c r="C540" t="str">
        <f>'Budget to Print (P)'!C540</f>
        <v>Agriculture and Related Sectors -Tuber Crops-കൃഷിയും  അനുബന്ധ മേഖലകളും-കിഴങ്ങ് വിളകള്‍</v>
      </c>
      <c r="D540">
        <f>'Budget to Print (P)'!D540</f>
        <v>425960</v>
      </c>
      <c r="E540">
        <f>'Budget to Print (P)'!E540</f>
        <v>405000</v>
      </c>
      <c r="F540">
        <f>'Budget to Print (P)'!F540</f>
        <v>448320</v>
      </c>
      <c r="G540" t="str">
        <f>'Budget to Print (P)'!G540</f>
        <v>BS-12501013</v>
      </c>
    </row>
    <row r="541">
      <c r="B541">
        <f>'Budget to Print (P)'!B541</f>
        <v>2501014</v>
      </c>
      <c r="C541" t="str">
        <f>'Budget to Print (P)'!C541</f>
        <v xml:space="preserve">Agriculture and Related Sectors -Horticulture-കൃഷിയും  അനുബന്ധ മേഖലകളും- </v>
      </c>
      <c r="D541">
        <f>'Budget to Print (P)'!D541</f>
        <v>0</v>
      </c>
      <c r="E541">
        <f>'Budget to Print (P)'!E541</f>
        <v>0</v>
      </c>
      <c r="F541">
        <f>'Budget to Print (P)'!F541</f>
        <v>0</v>
      </c>
      <c r="G541" t="str">
        <f>'Budget to Print (P)'!G541</f>
        <v>BS-12501014</v>
      </c>
    </row>
    <row r="542">
      <c r="B542">
        <f>'Budget to Print (P)'!B542</f>
        <v>2501015</v>
      </c>
      <c r="C542" t="str">
        <f>'Budget to Print (P)'!C542</f>
        <v>Agriculture and Related Sectors -Medicinal Herbs-കൃഷിയും  അനുബന്ധ മേഖലകളും-ഔഷധ സസ്യങ്ങള്‍</v>
      </c>
      <c r="D542">
        <f>'Budget to Print (P)'!D542</f>
        <v>0</v>
      </c>
      <c r="E542">
        <f>'Budget to Print (P)'!E542</f>
        <v>0</v>
      </c>
      <c r="F542">
        <f>'Budget to Print (P)'!F542</f>
        <v>0</v>
      </c>
      <c r="G542" t="str">
        <f>'Budget to Print (P)'!G542</f>
        <v>BS-12501015</v>
      </c>
    </row>
    <row r="543">
      <c r="B543">
        <f>'Budget to Print (P)'!B543</f>
        <v>2501016</v>
      </c>
      <c r="C543" t="str">
        <f>'Budget to Print (P)'!C543</f>
        <v>Agriculture and Related Sectors -Mushrooms-കൃഷിയും  അനുബന്ധ മേഖലകളും-കൂണ്‍ കൃഷി</v>
      </c>
      <c r="D543">
        <f>'Budget to Print (P)'!D543</f>
        <v>0</v>
      </c>
      <c r="E543">
        <f>'Budget to Print (P)'!E543</f>
        <v>0</v>
      </c>
      <c r="F543">
        <f>'Budget to Print (P)'!F543</f>
        <v>0</v>
      </c>
      <c r="G543" t="str">
        <f>'Budget to Print (P)'!G543</f>
        <v>BS-12501016</v>
      </c>
    </row>
    <row r="544">
      <c r="B544">
        <f>'Budget to Print (P)'!B544</f>
        <v>2501017</v>
      </c>
      <c r="C544" t="str">
        <f>'Budget to Print (P)'!C544</f>
        <v>Agriculture and Related Sectors -Floriculture-കൃഷിയും  അനുബന്ധ മേഖലകളും</v>
      </c>
      <c r="D544">
        <f>'Budget to Print (P)'!D544</f>
        <v>0</v>
      </c>
      <c r="E544">
        <f>'Budget to Print (P)'!E544</f>
        <v>0</v>
      </c>
      <c r="F544">
        <f>'Budget to Print (P)'!F544</f>
        <v>0</v>
      </c>
      <c r="G544" t="str">
        <f>'Budget to Print (P)'!G544</f>
        <v>BS-12501017</v>
      </c>
    </row>
    <row r="545">
      <c r="B545">
        <f>'Budget to Print (P)'!B545</f>
        <v>2501018</v>
      </c>
      <c r="C545" t="str">
        <f>'Budget to Print (P)'!C545</f>
        <v>Agriculture and Related Sectors -Ginger-കൃഷിയും  അനുബന്ധ മേഖലകളും-ഇഞ്ചി</v>
      </c>
      <c r="D545">
        <f>'Budget to Print (P)'!D545</f>
        <v>0</v>
      </c>
      <c r="E545">
        <f>'Budget to Print (P)'!E545</f>
        <v>0</v>
      </c>
      <c r="F545">
        <f>'Budget to Print (P)'!F545</f>
        <v>0</v>
      </c>
      <c r="G545" t="str">
        <f>'Budget to Print (P)'!G545</f>
        <v>BS-12501018</v>
      </c>
    </row>
    <row r="546">
      <c r="B546">
        <f>'Budget to Print (P)'!B546</f>
        <v>2501019</v>
      </c>
      <c r="C546" t="str">
        <f>'Budget to Print (P)'!C546</f>
        <v>Agriculture and Related Sectors -Pepper-കൃഷിയും  അനുബന്ധ മേഖലകളും-കുരുമുളക്</v>
      </c>
      <c r="D546">
        <f>'Budget to Print (P)'!D546</f>
        <v>0</v>
      </c>
      <c r="E546">
        <f>'Budget to Print (P)'!E546</f>
        <v>200000</v>
      </c>
      <c r="F546">
        <f>'Budget to Print (P)'!F546</f>
        <v>0</v>
      </c>
      <c r="G546" t="str">
        <f>'Budget to Print (P)'!G546</f>
        <v>BS-12501019</v>
      </c>
    </row>
    <row r="547">
      <c r="B547">
        <f>'Budget to Print (P)'!B547</f>
        <v>2501020</v>
      </c>
      <c r="C547" t="str">
        <f>'Budget to Print (P)'!C547</f>
        <v>Agriculture and Related Sectors -Vetal-കൃഷിയും  അനുബന്ധ മേഖലകളും-വെറ്റില</v>
      </c>
      <c r="D547">
        <f>'Budget to Print (P)'!D547</f>
        <v>0</v>
      </c>
      <c r="E547">
        <f>'Budget to Print (P)'!E547</f>
        <v>0</v>
      </c>
      <c r="F547">
        <f>'Budget to Print (P)'!F547</f>
        <v>0</v>
      </c>
      <c r="G547" t="str">
        <f>'Budget to Print (P)'!G547</f>
        <v>BS-12501020</v>
      </c>
    </row>
    <row r="548">
      <c r="B548">
        <f>'Budget to Print (P)'!B548</f>
        <v>2501021</v>
      </c>
      <c r="C548" t="str">
        <f>'Budget to Print (P)'!C548</f>
        <v>Agriculture and Related Sectors - Mulberry-കൃഷിയും  അനുബന്ധ മേഖലകളും-മള്‍ബറി</v>
      </c>
      <c r="D548">
        <f>'Budget to Print (P)'!D548</f>
        <v>0</v>
      </c>
      <c r="E548">
        <f>'Budget to Print (P)'!E548</f>
        <v>0</v>
      </c>
      <c r="F548">
        <f>'Budget to Print (P)'!F548</f>
        <v>0</v>
      </c>
      <c r="G548" t="str">
        <f>'Budget to Print (P)'!G548</f>
        <v>BS-12501021</v>
      </c>
    </row>
    <row r="549">
      <c r="B549">
        <f>'Budget to Print (P)'!B549</f>
        <v>2501022</v>
      </c>
      <c r="C549" t="str">
        <f>'Budget to Print (P)'!C549</f>
        <v>Agriculture and Related Sectors - Cashew nuts-കൃഷിയും  അനുബന്ധ മേഖലകളും-കശുവണ്ടി</v>
      </c>
      <c r="D549">
        <f>'Budget to Print (P)'!D549</f>
        <v>0</v>
      </c>
      <c r="E549">
        <f>'Budget to Print (P)'!E549</f>
        <v>0</v>
      </c>
      <c r="F549">
        <f>'Budget to Print (P)'!F549</f>
        <v>0</v>
      </c>
      <c r="G549" t="str">
        <f>'Budget to Print (P)'!G549</f>
        <v>BS-12501022</v>
      </c>
    </row>
    <row r="550">
      <c r="B550">
        <f>'Budget to Print (P)'!B550</f>
        <v>2501023</v>
      </c>
      <c r="C550" t="str">
        <f>'Budget to Print (P)'!C550</f>
        <v>Agriculture and Related Sectors - Apiculture-കൃഷിയും  അനുബന്ധ മേഖലകളും</v>
      </c>
      <c r="D550">
        <f>'Budget to Print (P)'!D550</f>
        <v>0</v>
      </c>
      <c r="E550">
        <f>'Budget to Print (P)'!E550</f>
        <v>0</v>
      </c>
      <c r="F550">
        <f>'Budget to Print (P)'!F550</f>
        <v>0</v>
      </c>
      <c r="G550" t="str">
        <f>'Budget to Print (P)'!G550</f>
        <v>BS-12501023</v>
      </c>
    </row>
    <row r="551">
      <c r="B551">
        <f>'Budget to Print (P)'!B551</f>
        <v>2501024</v>
      </c>
      <c r="C551" t="str">
        <f>'Budget to Print (P)'!C551</f>
        <v>Agriculture and Related Sectors -   Integrator Crop Protection-കൃഷിയും  അനുബന്ധ മേഖലകളുംസംയോജിത വിള സംരക്ഷണം</v>
      </c>
      <c r="D551">
        <f>'Budget to Print (P)'!D551</f>
        <v>0</v>
      </c>
      <c r="E551">
        <f>'Budget to Print (P)'!E551</f>
        <v>0</v>
      </c>
      <c r="F551">
        <f>'Budget to Print (P)'!F551</f>
        <v>0</v>
      </c>
      <c r="G551" t="str">
        <f>'Budget to Print (P)'!G551</f>
        <v>BS-12501024</v>
      </c>
    </row>
    <row r="552">
      <c r="B552">
        <f>'Budget to Print (P)'!B552</f>
        <v>2501025</v>
      </c>
      <c r="C552" t="str">
        <f>'Budget to Print (P)'!C552</f>
        <v>Agriculture and Related Sectors - Infrastructure-കൃഷിയും  അനുബന്ധ മേഖലകളും</v>
      </c>
      <c r="D552">
        <f>'Budget to Print (P)'!D552</f>
        <v>1398241</v>
      </c>
      <c r="E552">
        <f>'Budget to Print (P)'!E552</f>
        <v>0</v>
      </c>
      <c r="F552">
        <f>'Budget to Print (P)'!F552</f>
        <v>775000</v>
      </c>
      <c r="G552" t="str">
        <f>'Budget to Print (P)'!G552</f>
        <v>BS-12501025</v>
      </c>
    </row>
    <row r="553">
      <c r="B553">
        <f>'Budget to Print (P)'!B553</f>
        <v>2501026</v>
      </c>
      <c r="C553" t="str">
        <f>'Budget to Print (P)'!C553</f>
        <v>Agriculture and Related Sectors -   Agriculture Related Facilities-കൃഷിയും  അനുബന്ധ മേഖലകളും-അനുബന്ധ സൌകര്യങ്ങള്‍</v>
      </c>
      <c r="D553">
        <f>'Budget to Print (P)'!D553</f>
        <v>23607</v>
      </c>
      <c r="E553">
        <f>'Budget to Print (P)'!E553</f>
        <v>170000</v>
      </c>
      <c r="F553">
        <f>'Budget to Print (P)'!F553</f>
        <v>230000</v>
      </c>
      <c r="G553" t="str">
        <f>'Budget to Print (P)'!G553</f>
        <v>BS-12501026</v>
      </c>
    </row>
    <row r="554">
      <c r="B554">
        <f>'Budget to Print (P)'!B554</f>
        <v>2501027</v>
      </c>
      <c r="C554" t="str">
        <f>'Budget to Print (P)'!C554</f>
        <v>Agriculture and Related Sectors -   Value addition of Produce-കൃഷിയും  അനുബന്ധ മേഖലകളും</v>
      </c>
      <c r="D554">
        <f>'Budget to Print (P)'!D554</f>
        <v>0</v>
      </c>
      <c r="E554">
        <f>'Budget to Print (P)'!E554</f>
        <v>0</v>
      </c>
      <c r="F554">
        <f>'Budget to Print (P)'!F554</f>
        <v>0</v>
      </c>
      <c r="G554" t="str">
        <f>'Budget to Print (P)'!G554</f>
        <v>BS-12501027</v>
      </c>
    </row>
    <row r="555">
      <c r="B555">
        <f>'Budget to Print (P)'!B555</f>
        <v>2501028</v>
      </c>
      <c r="C555" t="str">
        <f>'Budget to Print (P)'!C555</f>
        <v>Agriculture and Related Sectors -  Marketing-കൃഷിയും  അനുബന്ധ മേഖലകളും-ക്കര്ഷിക വിപണനം</v>
      </c>
      <c r="D555">
        <f>'Budget to Print (P)'!D555</f>
        <v>0</v>
      </c>
      <c r="E555">
        <f>'Budget to Print (P)'!E555</f>
        <v>0</v>
      </c>
      <c r="F555">
        <f>'Budget to Print (P)'!F555</f>
        <v>0</v>
      </c>
      <c r="G555" t="str">
        <f>'Budget to Print (P)'!G555</f>
        <v>BS-12501028</v>
      </c>
    </row>
    <row r="556">
      <c r="B556">
        <f>'Budget to Print (P)'!B556</f>
        <v>2501029</v>
      </c>
      <c r="C556" t="str">
        <f>'Budget to Print (P)'!C556</f>
        <v>Lease Farming By SC/ST-പാട്ടകൃഷി-(പട്ടിക ജാതി/വര്‍ഗം)</v>
      </c>
      <c r="D556">
        <f>'Budget to Print (P)'!D556</f>
        <v>0</v>
      </c>
      <c r="E556">
        <f>'Budget to Print (P)'!E556</f>
        <v>0</v>
      </c>
      <c r="F556">
        <f>'Budget to Print (P)'!F556</f>
        <v>0</v>
      </c>
      <c r="G556" t="str">
        <f>'Budget to Print (P)'!G556</f>
        <v>BS-12501029</v>
      </c>
    </row>
    <row r="557">
      <c r="B557">
        <f>'Budget to Print (P)'!B557</f>
        <v>2501030</v>
      </c>
      <c r="C557" t="str">
        <f>'Budget to Print (P)'!C557</f>
        <v>Revolving Fund-റിവോള്‍വിംഗ് ഫണ്ട്</v>
      </c>
      <c r="D557">
        <f>'Budget to Print (P)'!D557</f>
        <v>0</v>
      </c>
      <c r="E557">
        <f>'Budget to Print (P)'!E557</f>
        <v>0</v>
      </c>
      <c r="F557">
        <f>'Budget to Print (P)'!F557</f>
        <v>0</v>
      </c>
      <c r="G557" t="str">
        <f>'Budget to Print (P)'!G557</f>
        <v>BS-12501030</v>
      </c>
    </row>
    <row r="558">
      <c r="B558">
        <f>'Budget to Print (P)'!B558</f>
        <v>2501031</v>
      </c>
      <c r="C558" t="str">
        <f>'Budget to Print (P)'!C558</f>
        <v>Animal Husbandry -Cow-മൃഗ സംരക്ഷണം-പശു വളര്‍ത്തല്‍</v>
      </c>
      <c r="D558">
        <f>'Budget to Print (P)'!D558</f>
        <v>60000</v>
      </c>
      <c r="E558">
        <f>'Budget to Print (P)'!E558</f>
        <v>300000</v>
      </c>
      <c r="F558">
        <f>'Budget to Print (P)'!F558</f>
        <v>0</v>
      </c>
      <c r="G558" t="str">
        <f>'Budget to Print (P)'!G558</f>
        <v>BS-12501031</v>
      </c>
    </row>
    <row r="559">
      <c r="B559">
        <f>'Budget to Print (P)'!B559</f>
        <v>2501032</v>
      </c>
      <c r="C559" t="str">
        <f>'Budget to Print (P)'!C559</f>
        <v>Animal Husbandry -Goat-മൃഗ സംരക്ഷണം-ആട് വളര്‍ത്തല്‍</v>
      </c>
      <c r="D559">
        <f>'Budget to Print (P)'!D559</f>
        <v>60000</v>
      </c>
      <c r="E559">
        <f>'Budget to Print (P)'!E559</f>
        <v>768000</v>
      </c>
      <c r="F559">
        <f>'Budget to Print (P)'!F559</f>
        <v>0</v>
      </c>
      <c r="G559" t="str">
        <f>'Budget to Print (P)'!G559</f>
        <v>BS-12501032</v>
      </c>
    </row>
    <row r="560">
      <c r="B560">
        <f>'Budget to Print (P)'!B560</f>
        <v>2501033</v>
      </c>
      <c r="C560" t="str">
        <f>'Budget to Print (P)'!C560</f>
        <v>Animal Husbandry -Buffalo-മൃഗ സംരക്ഷണം-എരുമ വളര്‍ത്തല്‍</v>
      </c>
      <c r="D560">
        <f>'Budget to Print (P)'!D560</f>
        <v>272000</v>
      </c>
      <c r="E560">
        <f>'Budget to Print (P)'!E560</f>
        <v>0</v>
      </c>
      <c r="F560">
        <f>'Budget to Print (P)'!F560</f>
        <v>0</v>
      </c>
      <c r="G560" t="str">
        <f>'Budget to Print (P)'!G560</f>
        <v>BS-12501033</v>
      </c>
    </row>
    <row r="561">
      <c r="B561">
        <f>'Budget to Print (P)'!B561</f>
        <v>2501034</v>
      </c>
      <c r="C561" t="str">
        <f>'Budget to Print (P)'!C561</f>
        <v>Animal Husbandry -Calf-മൃഗ സംരക്ഷണം-കന്നുകുട്ടി പരിപാലനം</v>
      </c>
      <c r="D561">
        <f>'Budget to Print (P)'!D561</f>
        <v>336000</v>
      </c>
      <c r="E561">
        <f>'Budget to Print (P)'!E561</f>
        <v>0</v>
      </c>
      <c r="F561">
        <f>'Budget to Print (P)'!F561</f>
        <v>2153000</v>
      </c>
      <c r="G561" t="str">
        <f>'Budget to Print (P)'!G561</f>
        <v>BS-12501034</v>
      </c>
    </row>
    <row r="562">
      <c r="B562">
        <f>'Budget to Print (P)'!B562</f>
        <v>2501035</v>
      </c>
      <c r="C562" t="str">
        <f>'Budget to Print (P)'!C562</f>
        <v xml:space="preserve">Animal Husbandry -Poultry- മൃഗ സംരക്ഷണം-മുട്ട കോഴി/താറാവ് വളര്‍ത്തല്‍ </v>
      </c>
      <c r="D562">
        <f>'Budget to Print (P)'!D562</f>
        <v>585650</v>
      </c>
      <c r="E562">
        <f>'Budget to Print (P)'!E562</f>
        <v>217100</v>
      </c>
      <c r="F562">
        <f>'Budget to Print (P)'!F562</f>
        <v>0</v>
      </c>
      <c r="G562" t="str">
        <f>'Budget to Print (P)'!G562</f>
        <v>BS-12501035</v>
      </c>
    </row>
    <row r="563">
      <c r="B563">
        <f>'Budget to Print (P)'!B563</f>
        <v>2501036</v>
      </c>
      <c r="C563" t="str">
        <f>'Budget to Print (P)'!C563</f>
        <v>Animal Husbandry -Broiler-മൃഗ സംരക്ഷണം-ഇറച്ചികോഴി വളര്‍ത്തല്‍</v>
      </c>
      <c r="D563">
        <f>'Budget to Print (P)'!D563</f>
        <v>0</v>
      </c>
      <c r="E563">
        <f>'Budget to Print (P)'!E563</f>
        <v>0</v>
      </c>
      <c r="F563">
        <f>'Budget to Print (P)'!F563</f>
        <v>0</v>
      </c>
      <c r="G563" t="str">
        <f>'Budget to Print (P)'!G563</f>
        <v>BS-12501036</v>
      </c>
    </row>
    <row r="564">
      <c r="B564">
        <f>'Budget to Print (P)'!B564</f>
        <v>2501037</v>
      </c>
      <c r="C564" t="str">
        <f>'Budget to Print (P)'!C564</f>
        <v>Animal Husbandry -Duck-മൃഗ സംരക്ഷണം-താറാവ് കൃഷി</v>
      </c>
      <c r="D564">
        <f>'Budget to Print (P)'!D564</f>
        <v>0</v>
      </c>
      <c r="E564">
        <f>'Budget to Print (P)'!E564</f>
        <v>0</v>
      </c>
      <c r="F564">
        <f>'Budget to Print (P)'!F564</f>
        <v>0</v>
      </c>
      <c r="G564" t="str">
        <f>'Budget to Print (P)'!G564</f>
        <v>BS-12501037</v>
      </c>
    </row>
    <row r="565">
      <c r="B565">
        <f>'Budget to Print (P)'!B565</f>
        <v>2501038</v>
      </c>
      <c r="C565" t="str">
        <f>'Budget to Print (P)'!C565</f>
        <v>Animal Husbandry -Pig-മൃഗ സംരക്ഷണം-പന്നി വളര്‍ത്തല്‍</v>
      </c>
      <c r="D565">
        <f>'Budget to Print (P)'!D565</f>
        <v>0</v>
      </c>
      <c r="E565">
        <f>'Budget to Print (P)'!E565</f>
        <v>0</v>
      </c>
      <c r="F565">
        <f>'Budget to Print (P)'!F565</f>
        <v>0</v>
      </c>
      <c r="G565" t="str">
        <f>'Budget to Print (P)'!G565</f>
        <v>BS-12501038</v>
      </c>
    </row>
    <row r="566">
      <c r="B566">
        <f>'Budget to Print (P)'!B566</f>
        <v>2501039</v>
      </c>
      <c r="C566" t="str">
        <f>'Budget to Print (P)'!C566</f>
        <v>Animal Husbandry -Infrastructure-മൃഗസംരക്ഷണം-പശ്ചാത്തല സൌകര്യങ്ങള്‍</v>
      </c>
      <c r="D566">
        <f>'Budget to Print (P)'!D566</f>
        <v>0</v>
      </c>
      <c r="E566">
        <f>'Budget to Print (P)'!E566</f>
        <v>0</v>
      </c>
      <c r="F566">
        <f>'Budget to Print (P)'!F566</f>
        <v>0</v>
      </c>
      <c r="G566" t="str">
        <f>'Budget to Print (P)'!G566</f>
        <v>BS-12501039</v>
      </c>
    </row>
    <row r="567">
      <c r="B567">
        <f>'Budget to Print (P)'!B567</f>
        <v>2501040</v>
      </c>
      <c r="C567" t="str">
        <f>'Budget to Print (P)'!C567</f>
        <v>Animal Husbandry -Disease Control-മൃഗ സംരക്ഷണം-രോഗ നിയന്ത്രണം</v>
      </c>
      <c r="D567">
        <f>'Budget to Print (P)'!D567</f>
        <v>789000</v>
      </c>
      <c r="E567">
        <f>'Budget to Print (P)'!E567</f>
        <v>800000</v>
      </c>
      <c r="F567">
        <f>'Budget to Print (P)'!F567</f>
        <v>800000</v>
      </c>
      <c r="G567" t="str">
        <f>'Budget to Print (P)'!G567</f>
        <v>BS-12501040</v>
      </c>
    </row>
    <row r="568">
      <c r="B568">
        <f>'Budget to Print (P)'!B568</f>
        <v>2501041</v>
      </c>
      <c r="C568" t="str">
        <f>'Budget to Print (P)'!C568</f>
        <v>Animal Husbandry -Related Facility-മൃഗ സംരക്ഷണം-അനുബന്ധ സൌകര്യങ്ങള്‍</v>
      </c>
      <c r="D568">
        <f>'Budget to Print (P)'!D568</f>
        <v>50000</v>
      </c>
      <c r="E568">
        <f>'Budget to Print (P)'!E568</f>
        <v>40000</v>
      </c>
      <c r="F568">
        <f>'Budget to Print (P)'!F568</f>
        <v>75000</v>
      </c>
      <c r="G568" t="str">
        <f>'Budget to Print (P)'!G568</f>
        <v>BS-12501041</v>
      </c>
    </row>
    <row r="569">
      <c r="B569">
        <f>'Budget to Print (P)'!B569</f>
        <v>2501042</v>
      </c>
      <c r="C569" t="str">
        <f>'Budget to Print (P)'!C569</f>
        <v>Animal Husbandry -Marketing-മൃഗ സംരക്ഷണം-വിപണനം</v>
      </c>
      <c r="D569">
        <f>'Budget to Print (P)'!D569</f>
        <v>0</v>
      </c>
      <c r="E569">
        <f>'Budget to Print (P)'!E569</f>
        <v>0</v>
      </c>
      <c r="F569">
        <f>'Budget to Print (P)'!F569</f>
        <v>0</v>
      </c>
      <c r="G569" t="str">
        <f>'Budget to Print (P)'!G569</f>
        <v>BS-12501042</v>
      </c>
    </row>
    <row r="570">
      <c r="B570">
        <f>'Budget to Print (P)'!B570</f>
        <v>2501043</v>
      </c>
      <c r="C570" t="str">
        <f>'Budget to Print (P)'!C570</f>
        <v xml:space="preserve">Animal Husbandry -Quail-മൃഗ സംരക്ഷണം-കാട </v>
      </c>
      <c r="D570">
        <f>'Budget to Print (P)'!D570</f>
        <v>0</v>
      </c>
      <c r="E570">
        <f>'Budget to Print (P)'!E570</f>
        <v>0</v>
      </c>
      <c r="F570">
        <f>'Budget to Print (P)'!F570</f>
        <v>0</v>
      </c>
      <c r="G570" t="str">
        <f>'Budget to Print (P)'!G570</f>
        <v>BS-12501043</v>
      </c>
    </row>
    <row r="571">
      <c r="B571">
        <f>'Budget to Print (P)'!B571</f>
        <v>2501044</v>
      </c>
      <c r="C571" t="str">
        <f>'Budget to Print (P)'!C571</f>
        <v>Animal Husbandry -Rabbit-മൃഗ സംരക്ഷണം-മുയല്‍</v>
      </c>
      <c r="D571">
        <f>'Budget to Print (P)'!D571</f>
        <v>0</v>
      </c>
      <c r="E571">
        <f>'Budget to Print (P)'!E571</f>
        <v>0</v>
      </c>
      <c r="F571">
        <f>'Budget to Print (P)'!F571</f>
        <v>0</v>
      </c>
      <c r="G571" t="str">
        <f>'Budget to Print (P)'!G571</f>
        <v>BS-12501044</v>
      </c>
    </row>
    <row r="572">
      <c r="B572">
        <f>'Budget to Print (P)'!B572</f>
        <v>2501045</v>
      </c>
      <c r="C572" t="str">
        <f>'Budget to Print (P)'!C572</f>
        <v>Dairy Development  -Fodder Grass-ക്ഷീര വികസനം-തീറ്റപ്പുല്‍ കൃഷി</v>
      </c>
      <c r="D572">
        <f>'Budget to Print (P)'!D572</f>
        <v>0</v>
      </c>
      <c r="E572">
        <f>'Budget to Print (P)'!E572</f>
        <v>0</v>
      </c>
      <c r="F572">
        <f>'Budget to Print (P)'!F572</f>
        <v>0</v>
      </c>
      <c r="G572" t="str">
        <f>'Budget to Print (P)'!G572</f>
        <v>BS-12501045</v>
      </c>
    </row>
    <row r="573">
      <c r="B573">
        <f>'Budget to Print (P)'!B573</f>
        <v>2501046</v>
      </c>
      <c r="C573" t="str">
        <f>'Budget to Print (P)'!C573</f>
        <v>Dairy Development  -Storage and Marketing-ക്ഷീര വികസനം-സംഭരണവും വിപണനവും</v>
      </c>
      <c r="D573">
        <f>'Budget to Print (P)'!D573</f>
        <v>1198635</v>
      </c>
      <c r="E573">
        <f>'Budget to Print (P)'!E573</f>
        <v>1095000</v>
      </c>
      <c r="F573">
        <f>'Budget to Print (P)'!F573</f>
        <v>1100000</v>
      </c>
      <c r="G573" t="str">
        <f>'Budget to Print (P)'!G573</f>
        <v>BS-12501046</v>
      </c>
    </row>
    <row r="574">
      <c r="B574">
        <f>'Budget to Print (P)'!B574</f>
        <v>2501047</v>
      </c>
      <c r="C574" t="str">
        <f>'Budget to Print (P)'!C574</f>
        <v>Dairy Development  -Machinary and Equipment-ക്ഷീര വികസനം-യന്ത്രങ്ങളും ഉപകരണങ്ങളും</v>
      </c>
      <c r="D574">
        <f>'Budget to Print (P)'!D574</f>
        <v>1915709</v>
      </c>
      <c r="E574">
        <f>'Budget to Print (P)'!E574</f>
        <v>4464653</v>
      </c>
      <c r="F574">
        <f>'Budget to Print (P)'!F574</f>
        <v>4500000</v>
      </c>
      <c r="G574" t="str">
        <f>'Budget to Print (P)'!G574</f>
        <v>BS-12501047</v>
      </c>
    </row>
    <row r="575">
      <c r="B575">
        <f>'Budget to Print (P)'!B575</f>
        <v>2501048</v>
      </c>
      <c r="C575" t="str">
        <f>'Budget to Print (P)'!C575</f>
        <v>Dairy Development  -Infrastructure-ക്ഷീര വികസനം-പശ്ചാത്തല സൌകര്യങ്ങള്‍</v>
      </c>
      <c r="D575">
        <f>'Budget to Print (P)'!D575</f>
        <v>0</v>
      </c>
      <c r="E575">
        <f>'Budget to Print (P)'!E575</f>
        <v>0</v>
      </c>
      <c r="F575">
        <f>'Budget to Print (P)'!F575</f>
        <v>0</v>
      </c>
      <c r="G575" t="str">
        <f>'Budget to Print (P)'!G575</f>
        <v>BS-12501048</v>
      </c>
    </row>
    <row r="576">
      <c r="B576">
        <f>'Budget to Print (P)'!B576</f>
        <v>2501049</v>
      </c>
      <c r="C576" t="str">
        <f>'Budget to Print (P)'!C576</f>
        <v>FreshWater -Pisciculture-ശുദ്ധജല മത്സ്യ കൃഷി</v>
      </c>
      <c r="D576">
        <f>'Budget to Print (P)'!D576</f>
        <v>0</v>
      </c>
      <c r="E576">
        <f>'Budget to Print (P)'!E576</f>
        <v>0</v>
      </c>
      <c r="F576">
        <f>'Budget to Print (P)'!F576</f>
        <v>0</v>
      </c>
      <c r="G576" t="str">
        <f>'Budget to Print (P)'!G576</f>
        <v>BS-12501049</v>
      </c>
    </row>
    <row r="577">
      <c r="B577">
        <f>'Budget to Print (P)'!B577</f>
        <v>2501050</v>
      </c>
      <c r="C577" t="str">
        <f>'Budget to Print (P)'!C577</f>
        <v>BrakishWater -Pisciculture- ഓരുജല മല്‍സ്യ കൃഷി</v>
      </c>
      <c r="D577">
        <f>'Budget to Print (P)'!D577</f>
        <v>0</v>
      </c>
      <c r="E577">
        <f>'Budget to Print (P)'!E577</f>
        <v>0</v>
      </c>
      <c r="F577">
        <f>'Budget to Print (P)'!F577</f>
        <v>0</v>
      </c>
      <c r="G577" t="str">
        <f>'Budget to Print (P)'!G577</f>
        <v>BS-12501050</v>
      </c>
    </row>
    <row r="578">
      <c r="B578">
        <f>'Budget to Print (P)'!B578</f>
        <v>2501051</v>
      </c>
      <c r="C578" t="str">
        <f>'Budget to Print (P)'!C578</f>
        <v>Marine -Pisciculture-കടല്‍ മത്സ്യ കൃഷി</v>
      </c>
      <c r="D578">
        <f>'Budget to Print (P)'!D578</f>
        <v>0</v>
      </c>
      <c r="E578">
        <f>'Budget to Print (P)'!E578</f>
        <v>0</v>
      </c>
      <c r="F578">
        <f>'Budget to Print (P)'!F578</f>
        <v>0</v>
      </c>
      <c r="G578" t="str">
        <f>'Budget to Print (P)'!G578</f>
        <v>BS-12501051</v>
      </c>
    </row>
    <row r="579">
      <c r="B579">
        <f>'Budget to Print (P)'!B579</f>
        <v>2501052</v>
      </c>
      <c r="C579" t="str">
        <f>'Budget to Print (P)'!C579</f>
        <v>Inland -Pisciculture-ഉള്‍നാടന്‍ മത്സ്യ കൃഷി</v>
      </c>
      <c r="D579">
        <f>'Budget to Print (P)'!D579</f>
        <v>0</v>
      </c>
      <c r="E579">
        <f>'Budget to Print (P)'!E579</f>
        <v>0</v>
      </c>
      <c r="F579">
        <f>'Budget to Print (P)'!F579</f>
        <v>0</v>
      </c>
      <c r="G579" t="str">
        <f>'Budget to Print (P)'!G579</f>
        <v>BS-12501052</v>
      </c>
    </row>
    <row r="580">
      <c r="B580">
        <f>'Budget to Print (P)'!B580</f>
        <v>2501053</v>
      </c>
      <c r="C580" t="str">
        <f>'Budget to Print (P)'!C580</f>
        <v>Prawn Farming -Pisciculture-ചെമ്മീന്‍ കൃഷി</v>
      </c>
      <c r="D580">
        <f>'Budget to Print (P)'!D580</f>
        <v>0</v>
      </c>
      <c r="E580">
        <f>'Budget to Print (P)'!E580</f>
        <v>0</v>
      </c>
      <c r="F580">
        <f>'Budget to Print (P)'!F580</f>
        <v>0</v>
      </c>
      <c r="G580" t="str">
        <f>'Budget to Print (P)'!G580</f>
        <v>BS-12501053</v>
      </c>
    </row>
    <row r="581">
      <c r="B581">
        <f>'Budget to Print (P)'!B581</f>
        <v>2501054</v>
      </c>
      <c r="C581" t="str">
        <f>'Budget to Print (P)'!C581</f>
        <v>Oyster Farming -Pisciculture- മുത്തുച്ചിപ്പി കൃഷി</v>
      </c>
      <c r="D581">
        <f>'Budget to Print (P)'!D581</f>
        <v>0</v>
      </c>
      <c r="E581">
        <f>'Budget to Print (P)'!E581</f>
        <v>0</v>
      </c>
      <c r="F581">
        <f>'Budget to Print (P)'!F581</f>
        <v>0</v>
      </c>
      <c r="G581" t="str">
        <f>'Budget to Print (P)'!G581</f>
        <v>BS-12501054</v>
      </c>
    </row>
    <row r="582">
      <c r="B582">
        <f>'Budget to Print (P)'!B582</f>
        <v>2501055</v>
      </c>
      <c r="C582" t="str">
        <f>'Budget to Print (P)'!C582</f>
        <v>Seabass Farming -Pisciculture-മത്സ്യകൃഷി</v>
      </c>
      <c r="D582">
        <f>'Budget to Print (P)'!D582</f>
        <v>0</v>
      </c>
      <c r="E582">
        <f>'Budget to Print (P)'!E582</f>
        <v>0</v>
      </c>
      <c r="F582">
        <f>'Budget to Print (P)'!F582</f>
        <v>0</v>
      </c>
      <c r="G582" t="str">
        <f>'Budget to Print (P)'!G582</f>
        <v>BS-12501055</v>
      </c>
    </row>
    <row r="583">
      <c r="B583">
        <f>'Budget to Print (P)'!B583</f>
        <v>2501056</v>
      </c>
      <c r="C583" t="str">
        <f>'Budget to Print (P)'!C583</f>
        <v>Crab Farming -Pisciculture-ഞണ്ട് കൃഷി</v>
      </c>
      <c r="D583">
        <f>'Budget to Print (P)'!D583</f>
        <v>0</v>
      </c>
      <c r="E583">
        <f>'Budget to Print (P)'!E583</f>
        <v>0</v>
      </c>
      <c r="F583">
        <f>'Budget to Print (P)'!F583</f>
        <v>0</v>
      </c>
      <c r="G583" t="str">
        <f>'Budget to Print (P)'!G583</f>
        <v>BS-12501056</v>
      </c>
    </row>
    <row r="584">
      <c r="B584">
        <f>'Budget to Print (P)'!B584</f>
        <v>2501057</v>
      </c>
      <c r="C584" t="str">
        <f>'Budget to Print (P)'!C584</f>
        <v>Ornamental Fish Farming-അലങ്കാര മത്സ്യ കൃഷി</v>
      </c>
      <c r="D584">
        <f>'Budget to Print (P)'!D584</f>
        <v>0</v>
      </c>
      <c r="E584">
        <f>'Budget to Print (P)'!E584</f>
        <v>0</v>
      </c>
      <c r="F584">
        <f>'Budget to Print (P)'!F584</f>
        <v>0</v>
      </c>
      <c r="G584" t="str">
        <f>'Budget to Print (P)'!G584</f>
        <v>BS-12501057</v>
      </c>
    </row>
    <row r="585">
      <c r="B585">
        <f>'Budget to Print (P)'!B585</f>
        <v>2501058</v>
      </c>
      <c r="C585" t="str">
        <f>'Budget to Print (P)'!C585</f>
        <v>Mussel Farming-ചിപ്പി കൃഷി</v>
      </c>
      <c r="D585">
        <f>'Budget to Print (P)'!D585</f>
        <v>0</v>
      </c>
      <c r="E585">
        <f>'Budget to Print (P)'!E585</f>
        <v>0</v>
      </c>
      <c r="F585">
        <f>'Budget to Print (P)'!F585</f>
        <v>0</v>
      </c>
      <c r="G585" t="str">
        <f>'Budget to Print (P)'!G585</f>
        <v>BS-12501058</v>
      </c>
    </row>
    <row r="586">
      <c r="B586">
        <f>'Budget to Print (P)'!B586</f>
        <v>2501059</v>
      </c>
      <c r="C586" t="str">
        <f>'Budget to Print (P)'!C586</f>
        <v>Ranching-ലൈവ് സ്റോക്ക് ഫാം</v>
      </c>
      <c r="D586">
        <f>'Budget to Print (P)'!D586</f>
        <v>0</v>
      </c>
      <c r="E586">
        <f>'Budget to Print (P)'!E586</f>
        <v>0</v>
      </c>
      <c r="F586">
        <f>'Budget to Print (P)'!F586</f>
        <v>0</v>
      </c>
      <c r="G586" t="str">
        <f>'Budget to Print (P)'!G586</f>
        <v>BS-12501059</v>
      </c>
    </row>
    <row r="587">
      <c r="B587">
        <f>'Budget to Print (P)'!B587</f>
        <v>2501060</v>
      </c>
      <c r="C587" t="str">
        <f>'Budget to Print (P)'!C587</f>
        <v>Fish Marketing-മത്സ്യ വിപണനം</v>
      </c>
      <c r="D587">
        <f>'Budget to Print (P)'!D587</f>
        <v>0</v>
      </c>
      <c r="E587">
        <f>'Budget to Print (P)'!E587</f>
        <v>0</v>
      </c>
      <c r="F587">
        <f>'Budget to Print (P)'!F587</f>
        <v>0</v>
      </c>
      <c r="G587" t="str">
        <f>'Budget to Print (P)'!G587</f>
        <v>BS-12501060</v>
      </c>
    </row>
    <row r="588">
      <c r="B588">
        <f>'Budget to Print (P)'!B588</f>
        <v>2501061</v>
      </c>
      <c r="C588" t="str">
        <f>'Budget to Print (P)'!C588</f>
        <v>Fisheries Infrastructure-മത്സ്യകൃഷി-പശ്ചാത്തല സൌകര്യങ്ങള്‍</v>
      </c>
      <c r="D588">
        <f>'Budget to Print (P)'!D588</f>
        <v>0</v>
      </c>
      <c r="E588">
        <f>'Budget to Print (P)'!E588</f>
        <v>0</v>
      </c>
      <c r="F588">
        <f>'Budget to Print (P)'!F588</f>
        <v>0</v>
      </c>
      <c r="G588" t="str">
        <f>'Budget to Print (P)'!G588</f>
        <v>BS-12501061</v>
      </c>
    </row>
    <row r="589">
      <c r="B589">
        <f>'Budget to Print (P)'!B589</f>
        <v>2501062</v>
      </c>
      <c r="C589" t="str">
        <f>'Budget to Print (P)'!C589</f>
        <v>Fisheries Related Facilities-മത്സ്യ ബന്ധനം -അനുബന്ധ സൌകര്യങ്ങള്‍</v>
      </c>
      <c r="D589">
        <f>'Budget to Print (P)'!D589</f>
        <v>0</v>
      </c>
      <c r="E589">
        <f>'Budget to Print (P)'!E589</f>
        <v>0</v>
      </c>
      <c r="F589">
        <f>'Budget to Print (P)'!F589</f>
        <v>0</v>
      </c>
      <c r="G589" t="str">
        <f>'Budget to Print (P)'!G589</f>
        <v>BS-12501062</v>
      </c>
    </row>
    <row r="590">
      <c r="B590">
        <f>'Budget to Print (P)'!B590</f>
        <v>2501063</v>
      </c>
      <c r="C590" t="str">
        <f>'Budget to Print (P)'!C590</f>
        <v>Integrated Pisciculture-സംയോജിത മത്സ്യ കൃഷി</v>
      </c>
      <c r="D590">
        <f>'Budget to Print (P)'!D590</f>
        <v>0</v>
      </c>
      <c r="E590">
        <f>'Budget to Print (P)'!E590</f>
        <v>0</v>
      </c>
      <c r="F590">
        <f>'Budget to Print (P)'!F590</f>
        <v>0</v>
      </c>
      <c r="G590" t="str">
        <f>'Budget to Print (P)'!G590</f>
        <v>BS-12501063</v>
      </c>
    </row>
    <row r="591">
      <c r="B591">
        <f>'Budget to Print (P)'!B591</f>
        <v>2501064</v>
      </c>
      <c r="C591" t="str">
        <f>'Budget to Print (P)'!C591</f>
        <v>Assistance to Fisheries Studies co-operative-</v>
      </c>
      <c r="D591">
        <f>'Budget to Print (P)'!D591</f>
        <v>0</v>
      </c>
      <c r="E591">
        <f>'Budget to Print (P)'!E591</f>
        <v>0</v>
      </c>
      <c r="F591">
        <f>'Budget to Print (P)'!F591</f>
        <v>0</v>
      </c>
      <c r="G591" t="str">
        <f>'Budget to Print (P)'!G591</f>
        <v>BS-12501064</v>
      </c>
    </row>
    <row r="592">
      <c r="B592">
        <f>'Budget to Print (P)'!B592</f>
        <v>2502001</v>
      </c>
      <c r="C592" t="str">
        <f>'Budget to Print (P)'!C592</f>
        <v>Soil and Water Conservation - മണ്ണ് ജല സംരക്ഷണം</v>
      </c>
      <c r="D592">
        <f>'Budget to Print (P)'!D592</f>
        <v>0</v>
      </c>
      <c r="E592">
        <f>'Budget to Print (P)'!E592</f>
        <v>0</v>
      </c>
      <c r="F592">
        <f>'Budget to Print (P)'!F592</f>
        <v>0</v>
      </c>
      <c r="G592" t="str">
        <f>'Budget to Print (P)'!G592</f>
        <v>BS-12502001</v>
      </c>
    </row>
    <row r="593">
      <c r="B593">
        <f>'Budget to Print (P)'!B593</f>
        <v>2502002</v>
      </c>
      <c r="C593" t="str">
        <f>'Budget to Print (P)'!C593</f>
        <v>Minor Irrigation-ചെറുകിട ജലസേചനം</v>
      </c>
      <c r="D593">
        <f>'Budget to Print (P)'!D593</f>
        <v>0</v>
      </c>
      <c r="E593">
        <f>'Budget to Print (P)'!E593</f>
        <v>0</v>
      </c>
      <c r="F593">
        <f>'Budget to Print (P)'!F593</f>
        <v>0</v>
      </c>
      <c r="G593" t="str">
        <f>'Budget to Print (P)'!G593</f>
        <v>BS-12502002</v>
      </c>
    </row>
    <row r="594">
      <c r="B594">
        <f>'Budget to Print (P)'!B594</f>
        <v>2502003</v>
      </c>
      <c r="C594" t="str">
        <f>'Budget to Print (P)'!C594</f>
        <v>Flood control-വെള്ളപ്പൊക്ക നിവാരണം</v>
      </c>
      <c r="D594">
        <f>'Budget to Print (P)'!D594</f>
        <v>0</v>
      </c>
      <c r="E594">
        <f>'Budget to Print (P)'!E594</f>
        <v>0</v>
      </c>
      <c r="F594">
        <f>'Budget to Print (P)'!F594</f>
        <v>0</v>
      </c>
      <c r="G594" t="str">
        <f>'Budget to Print (P)'!G594</f>
        <v>BS-12502003</v>
      </c>
    </row>
    <row r="595">
      <c r="B595">
        <f>'Budget to Print (P)'!B595</f>
        <v>2502004</v>
      </c>
      <c r="C595" t="str">
        <f>'Budget to Print (P)'!C595</f>
        <v xml:space="preserve">Minor Irrigation-Providing Individual Facilities-ചെറുകിട ജലസേചനം-വ്യക്തിഗതം </v>
      </c>
      <c r="D595">
        <f>'Budget to Print (P)'!D595</f>
        <v>0</v>
      </c>
      <c r="E595">
        <f>'Budget to Print (P)'!E595</f>
        <v>0</v>
      </c>
      <c r="F595">
        <f>'Budget to Print (P)'!F595</f>
        <v>0</v>
      </c>
      <c r="G595" t="str">
        <f>'Budget to Print (P)'!G595</f>
        <v>BS-12502004</v>
      </c>
    </row>
    <row r="596">
      <c r="B596">
        <f>'Budget to Print (P)'!B596</f>
        <v>2502005</v>
      </c>
      <c r="C596" t="str">
        <f>'Budget to Print (P)'!C596</f>
        <v>Minor Irrigation-Lift Irrigation-ചെറുകിട ജലസേചനം-ലിഫ്റ്റ്‌ ഇറിഗേഷന്‍</v>
      </c>
      <c r="D596">
        <f>'Budget to Print (P)'!D596</f>
        <v>0</v>
      </c>
      <c r="E596">
        <f>'Budget to Print (P)'!E596</f>
        <v>0</v>
      </c>
      <c r="F596">
        <f>'Budget to Print (P)'!F596</f>
        <v>0</v>
      </c>
      <c r="G596" t="str">
        <f>'Budget to Print (P)'!G596</f>
        <v>BS-12502005</v>
      </c>
    </row>
    <row r="597">
      <c r="B597">
        <f>'Budget to Print (P)'!B597</f>
        <v>2502006</v>
      </c>
      <c r="C597" t="str">
        <f>'Budget to Print (P)'!C597</f>
        <v>Water Conservation-ജല സംരക്ഷണം</v>
      </c>
      <c r="D597">
        <f>'Budget to Print (P)'!D597</f>
        <v>0</v>
      </c>
      <c r="E597">
        <f>'Budget to Print (P)'!E597</f>
        <v>0</v>
      </c>
      <c r="F597">
        <f>'Budget to Print (P)'!F597</f>
        <v>0</v>
      </c>
      <c r="G597" t="str">
        <f>'Budget to Print (P)'!G597</f>
        <v>BS-12502006</v>
      </c>
    </row>
    <row r="598">
      <c r="B598">
        <f>'Budget to Print (P)'!B598</f>
        <v>2503001</v>
      </c>
      <c r="C598" t="str">
        <f>'Budget to Print (P)'!C598</f>
        <v>Small scale industries and Micro enterprises-  ചെറുകിട വ്യവസായങ്ങളും സൂക്ഷ്മ സംരംഭങ്ങളും</v>
      </c>
      <c r="D598">
        <f>'Budget to Print (P)'!D598</f>
        <v>0</v>
      </c>
      <c r="E598">
        <f>'Budget to Print (P)'!E598</f>
        <v>0</v>
      </c>
      <c r="F598">
        <f>'Budget to Print (P)'!F598</f>
        <v>0</v>
      </c>
      <c r="G598" t="str">
        <f>'Budget to Print (P)'!G598</f>
        <v>BS-12503001</v>
      </c>
    </row>
    <row r="599">
      <c r="B599">
        <f>'Budget to Print (P)'!B599</f>
        <v>2503002</v>
      </c>
      <c r="C599" t="str">
        <f>'Budget to Print (P)'!C599</f>
        <v>Handicrafts Industry-കൈത്തൊഴില്‍ സംരംഭങ്ങള്‍</v>
      </c>
      <c r="D599">
        <f>'Budget to Print (P)'!D599</f>
        <v>0</v>
      </c>
      <c r="E599">
        <f>'Budget to Print (P)'!E599</f>
        <v>0</v>
      </c>
      <c r="F599">
        <f>'Budget to Print (P)'!F599</f>
        <v>0</v>
      </c>
      <c r="G599" t="str">
        <f>'Budget to Print (P)'!G599</f>
        <v>BS-12503002</v>
      </c>
    </row>
    <row r="600">
      <c r="B600">
        <f>'Budget to Print (P)'!B600</f>
        <v>2503003</v>
      </c>
      <c r="C600" t="str">
        <f>'Budget to Print (P)'!C600</f>
        <v>Handlooms Industry -കൈത്തറി വ്യവസായം</v>
      </c>
      <c r="D600">
        <f>'Budget to Print (P)'!D600</f>
        <v>0</v>
      </c>
      <c r="E600">
        <f>'Budget to Print (P)'!E600</f>
        <v>0</v>
      </c>
      <c r="F600">
        <f>'Budget to Print (P)'!F600</f>
        <v>0</v>
      </c>
      <c r="G600" t="str">
        <f>'Budget to Print (P)'!G600</f>
        <v>BS-12503003</v>
      </c>
    </row>
    <row r="601">
      <c r="B601">
        <f>'Budget to Print (P)'!B601</f>
        <v>2503004</v>
      </c>
      <c r="C601" t="str">
        <f>'Budget to Print (P)'!C601</f>
        <v>Coir Industry -കയര്‍ വ്യവസായം</v>
      </c>
      <c r="D601">
        <f>'Budget to Print (P)'!D601</f>
        <v>0</v>
      </c>
      <c r="E601">
        <f>'Budget to Print (P)'!E601</f>
        <v>0</v>
      </c>
      <c r="F601">
        <f>'Budget to Print (P)'!F601</f>
        <v>0</v>
      </c>
      <c r="G601" t="str">
        <f>'Budget to Print (P)'!G601</f>
        <v>BS-12503004</v>
      </c>
    </row>
    <row r="602">
      <c r="B602">
        <f>'Budget to Print (P)'!B602</f>
        <v>2503005</v>
      </c>
      <c r="C602" t="str">
        <f>'Budget to Print (P)'!C602</f>
        <v>Khadi and Village Industries-ഖാദി,ഗ്രാമ വ്യവസായം</v>
      </c>
      <c r="D602">
        <f>'Budget to Print (P)'!D602</f>
        <v>0</v>
      </c>
      <c r="E602">
        <f>'Budget to Print (P)'!E602</f>
        <v>0</v>
      </c>
      <c r="F602">
        <f>'Budget to Print (P)'!F602</f>
        <v>0</v>
      </c>
      <c r="G602" t="str">
        <f>'Budget to Print (P)'!G602</f>
        <v>BS-12503005</v>
      </c>
    </row>
    <row r="603">
      <c r="B603">
        <f>'Budget to Print (P)'!B603</f>
        <v>2503006</v>
      </c>
      <c r="C603" t="str">
        <f>'Budget to Print (P)'!C603</f>
        <v>Sericulture Industry-പട്ടുനൂല്‍ വ്യവസായം</v>
      </c>
      <c r="D603">
        <f>'Budget to Print (P)'!D603</f>
        <v>0</v>
      </c>
      <c r="E603">
        <f>'Budget to Print (P)'!E603</f>
        <v>0</v>
      </c>
      <c r="F603">
        <f>'Budget to Print (P)'!F603</f>
        <v>0</v>
      </c>
      <c r="G603" t="str">
        <f>'Budget to Print (P)'!G603</f>
        <v>BS-12503006</v>
      </c>
    </row>
    <row r="604">
      <c r="B604">
        <f>'Budget to Print (P)'!B604</f>
        <v>2503007</v>
      </c>
      <c r="C604" t="str">
        <f>'Budget to Print (P)'!C604</f>
        <v>Electronic and Electrical Industry-ഇലക്ട്രോണിക്/ഇലക്ട്രിക് വ്യവസായം</v>
      </c>
      <c r="D604">
        <f>'Budget to Print (P)'!D604</f>
        <v>0</v>
      </c>
      <c r="E604">
        <f>'Budget to Print (P)'!E604</f>
        <v>0</v>
      </c>
      <c r="F604">
        <f>'Budget to Print (P)'!F604</f>
        <v>0</v>
      </c>
      <c r="G604" t="str">
        <f>'Budget to Print (P)'!G604</f>
        <v>BS-12503007</v>
      </c>
    </row>
    <row r="605">
      <c r="B605">
        <f>'Budget to Print (P)'!B605</f>
        <v>2503008</v>
      </c>
      <c r="C605" t="str">
        <f>'Budget to Print (P)'!C605</f>
        <v>Other Industries-മറ്റ് വ്യവസായങ്ങള്‍</v>
      </c>
      <c r="D605">
        <f>'Budget to Print (P)'!D605</f>
        <v>0</v>
      </c>
      <c r="E605">
        <f>'Budget to Print (P)'!E605</f>
        <v>0</v>
      </c>
      <c r="F605">
        <f>'Budget to Print (P)'!F605</f>
        <v>0</v>
      </c>
      <c r="G605" t="str">
        <f>'Budget to Print (P)'!G605</f>
        <v>BS-12503008</v>
      </c>
    </row>
    <row r="606">
      <c r="B606">
        <f>'Budget to Print (P)'!B606</f>
        <v>2503009</v>
      </c>
      <c r="C606" t="str">
        <f>'Budget to Print (P)'!C606</f>
        <v>Industrial Training Programs-വ്യവസായ പരിശീലന പരിപാടികള്‍</v>
      </c>
      <c r="D606">
        <f>'Budget to Print (P)'!D606</f>
        <v>0</v>
      </c>
      <c r="E606">
        <f>'Budget to Print (P)'!E606</f>
        <v>0</v>
      </c>
      <c r="F606">
        <f>'Budget to Print (P)'!F606</f>
        <v>0</v>
      </c>
      <c r="G606" t="str">
        <f>'Budget to Print (P)'!G606</f>
        <v>BS-12503009</v>
      </c>
    </row>
    <row r="607">
      <c r="B607">
        <f>'Budget to Print (P)'!B607</f>
        <v>2503010</v>
      </c>
      <c r="C607" t="str">
        <f>'Budget to Print (P)'!C607</f>
        <v xml:space="preserve">Industries and Co-operative Sector-വ്യവസായ/സഹകരണ മേഖല </v>
      </c>
      <c r="D607">
        <f>'Budget to Print (P)'!D607</f>
        <v>0</v>
      </c>
      <c r="E607">
        <f>'Budget to Print (P)'!E607</f>
        <v>0</v>
      </c>
      <c r="F607">
        <f>'Budget to Print (P)'!F607</f>
        <v>0</v>
      </c>
      <c r="G607" t="str">
        <f>'Budget to Print (P)'!G607</f>
        <v>BS-12503010</v>
      </c>
    </row>
    <row r="608">
      <c r="B608">
        <f>'Budget to Print (P)'!B608</f>
        <v>2503011</v>
      </c>
      <c r="C608" t="str">
        <f>'Budget to Print (P)'!C608</f>
        <v>Total Energy Security Mission Programs-സമ്പൂര്‍ണ ഊര്‍ജ സുരക്ഷാ പരിപാടി</v>
      </c>
      <c r="D608">
        <f>'Budget to Print (P)'!D608</f>
        <v>0</v>
      </c>
      <c r="E608">
        <f>'Budget to Print (P)'!E608</f>
        <v>0</v>
      </c>
      <c r="F608">
        <f>'Budget to Print (P)'!F608</f>
        <v>0</v>
      </c>
      <c r="G608" t="str">
        <f>'Budget to Print (P)'!G608</f>
        <v>BS-12503011</v>
      </c>
    </row>
    <row r="609">
      <c r="B609">
        <f>'Budget to Print (P)'!B609</f>
        <v>2503012</v>
      </c>
      <c r="C609" t="str">
        <f>'Budget to Print (P)'!C609</f>
        <v>Other programs in Industrial Sector-വ്യവസായ മേഖലയിലെ മറ്റ് പരിപാടികള്‍</v>
      </c>
      <c r="D609">
        <f>'Budget to Print (P)'!D609</f>
        <v>0</v>
      </c>
      <c r="E609">
        <f>'Budget to Print (P)'!E609</f>
        <v>0</v>
      </c>
      <c r="F609">
        <f>'Budget to Print (P)'!F609</f>
        <v>0</v>
      </c>
      <c r="G609" t="str">
        <f>'Budget to Print (P)'!G609</f>
        <v>BS-12503012</v>
      </c>
    </row>
    <row r="610">
      <c r="B610">
        <f>'Budget to Print (P)'!B610</f>
        <v>2503013</v>
      </c>
      <c r="C610" t="str">
        <f>'Budget to Print (P)'!C610</f>
        <v>Financial Assistance to SC/ST for Jobs Abroad-പട്ടിക ജാതി പട്ടിക വര്‍ഗക്കാര്‍ക്ക് വിദേശ ജോലിക്ക് ധന സഹായം</v>
      </c>
      <c r="D610">
        <f>'Budget to Print (P)'!D610</f>
        <v>0</v>
      </c>
      <c r="E610">
        <f>'Budget to Print (P)'!E610</f>
        <v>0</v>
      </c>
      <c r="F610">
        <f>'Budget to Print (P)'!F610</f>
        <v>0</v>
      </c>
      <c r="G610" t="str">
        <f>'Budget to Print (P)'!G610</f>
        <v>BS-12503013</v>
      </c>
    </row>
    <row r="611">
      <c r="B611">
        <f>'Budget to Print (P)'!B611</f>
        <v>2503014</v>
      </c>
      <c r="C611" t="str">
        <f>'Budget to Print (P)'!C611</f>
        <v>Traditional Handicrafts-പരമ്പരാഗത കൈതൊഴിലുകള്‍</v>
      </c>
      <c r="D611">
        <f>'Budget to Print (P)'!D611</f>
        <v>0</v>
      </c>
      <c r="E611">
        <f>'Budget to Print (P)'!E611</f>
        <v>0</v>
      </c>
      <c r="F611">
        <f>'Budget to Print (P)'!F611</f>
        <v>0</v>
      </c>
      <c r="G611" t="str">
        <f>'Budget to Print (P)'!G611</f>
        <v>BS-12503014</v>
      </c>
    </row>
    <row r="612">
      <c r="B612">
        <f>'Budget to Print (P)'!B612</f>
        <v>2503015</v>
      </c>
      <c r="C612" t="str">
        <f>'Budget to Print (P)'!C612</f>
        <v>Service Enterprises-സേവന സംരംഭങ്ങള്‍</v>
      </c>
      <c r="D612">
        <f>'Budget to Print (P)'!D612</f>
        <v>0</v>
      </c>
      <c r="E612">
        <f>'Budget to Print (P)'!E612</f>
        <v>0</v>
      </c>
      <c r="F612">
        <f>'Budget to Print (P)'!F612</f>
        <v>0</v>
      </c>
      <c r="G612" t="str">
        <f>'Budget to Print (P)'!G612</f>
        <v>BS-12503015</v>
      </c>
    </row>
    <row r="613">
      <c r="B613">
        <f>'Budget to Print (P)'!B613</f>
        <v>2503016</v>
      </c>
      <c r="C613" t="str">
        <f>'Budget to Print (P)'!C613</f>
        <v>Market Promotion-വിപണന പ്രോത്സാഹന പരിപാടികള്‍</v>
      </c>
      <c r="D613">
        <f>'Budget to Print (P)'!D613</f>
        <v>0</v>
      </c>
      <c r="E613">
        <f>'Budget to Print (P)'!E613</f>
        <v>0</v>
      </c>
      <c r="F613">
        <f>'Budget to Print (P)'!F613</f>
        <v>0</v>
      </c>
      <c r="G613" t="str">
        <f>'Budget to Print (P)'!G613</f>
        <v>BS-12503016</v>
      </c>
    </row>
    <row r="614">
      <c r="B614">
        <f>'Budget to Print (P)'!B614</f>
        <v>2503017</v>
      </c>
      <c r="C614" t="str">
        <f>'Budget to Print (P)'!C614</f>
        <v>Financial Assistance  to co-operative societies-സഹകരണ സംരംഭങ്ങള്‍ക്കുള്ള സാമ്പത്തിക സഹായം</v>
      </c>
      <c r="D614">
        <f>'Budget to Print (P)'!D614</f>
        <v>0</v>
      </c>
      <c r="E614">
        <f>'Budget to Print (P)'!E614</f>
        <v>0</v>
      </c>
      <c r="F614">
        <f>'Budget to Print (P)'!F614</f>
        <v>0</v>
      </c>
      <c r="G614" t="str">
        <f>'Budget to Print (P)'!G614</f>
        <v>BS-12503017</v>
      </c>
    </row>
    <row r="615">
      <c r="B615">
        <f>'Budget to Print (P)'!B615</f>
        <v>2503018</v>
      </c>
      <c r="C615" t="str">
        <f>'Budget to Print (P)'!C615</f>
        <v>Revolving Fund for Kudumbasree Employment Programs-കുടുംബശ്രീ സംരംഭങ്ങള്‍ക്ക്‌ റിവോള്‍വിംഗ് ഫണ്ട്</v>
      </c>
      <c r="D615">
        <f>'Budget to Print (P)'!D615</f>
        <v>0</v>
      </c>
      <c r="E615">
        <f>'Budget to Print (P)'!E615</f>
        <v>0</v>
      </c>
      <c r="F615">
        <f>'Budget to Print (P)'!F615</f>
        <v>0</v>
      </c>
      <c r="G615" t="str">
        <f>'Budget to Print (P)'!G615</f>
        <v>BS-12503018</v>
      </c>
    </row>
    <row r="616">
      <c r="B616">
        <f>'Budget to Print (P)'!B616</f>
        <v>2504001</v>
      </c>
      <c r="C616" t="str">
        <f>'Budget to Print (P)'!C616</f>
        <v>Environment Conservation -പ്രകൃതി സംരക്ഷണം</v>
      </c>
      <c r="D616">
        <f>'Budget to Print (P)'!D616</f>
        <v>0</v>
      </c>
      <c r="E616">
        <f>'Budget to Print (P)'!E616</f>
        <v>0</v>
      </c>
      <c r="F616">
        <f>'Budget to Print (P)'!F616</f>
        <v>0</v>
      </c>
      <c r="G616" t="str">
        <f>'Budget to Print (P)'!G616</f>
        <v>BS-12504001</v>
      </c>
    </row>
    <row r="617">
      <c r="B617">
        <f>'Budget to Print (P)'!B617</f>
        <v>2504002</v>
      </c>
      <c r="C617" t="str">
        <f>'Budget to Print (P)'!C617</f>
        <v>Interventions in Environmental Sector-പ്രകൃതി സംരക്ഷണത്തിന് വേണ്ടിയുള്ള മറ്റ് ഇടപെടലുകള്‍</v>
      </c>
      <c r="D617">
        <f>'Budget to Print (P)'!D617</f>
        <v>0</v>
      </c>
      <c r="E617">
        <f>'Budget to Print (P)'!E617</f>
        <v>0</v>
      </c>
      <c r="F617">
        <f>'Budget to Print (P)'!F617</f>
        <v>0</v>
      </c>
      <c r="G617" t="str">
        <f>'Budget to Print (P)'!G617</f>
        <v>BS-12504002</v>
      </c>
    </row>
    <row r="618">
      <c r="B618">
        <f>'Budget to Print (P)'!B618</f>
        <v>2505001</v>
      </c>
      <c r="C618" t="str">
        <f>'Budget to Print (P)'!C618</f>
        <v>Micro  Hydel Power Generation-സൂക്ഷ്മ  ജല വൈദ്യുത പദ്ധതികള്‍</v>
      </c>
      <c r="D618">
        <f>'Budget to Print (P)'!D618</f>
        <v>0</v>
      </c>
      <c r="E618">
        <f>'Budget to Print (P)'!E618</f>
        <v>0</v>
      </c>
      <c r="F618">
        <f>'Budget to Print (P)'!F618</f>
        <v>0</v>
      </c>
      <c r="G618" t="str">
        <f>'Budget to Print (P)'!G618</f>
        <v>BS-12505001</v>
      </c>
    </row>
    <row r="619">
      <c r="B619">
        <f>'Budget to Print (P)'!B619</f>
        <v>2505002</v>
      </c>
      <c r="C619" t="str">
        <f>'Budget to Print (P)'!C619</f>
        <v>Mini  Hydel Power Generation-ചെറുകിട ജല വൈദ്യുത പദ്ധതികള്‍</v>
      </c>
      <c r="D619">
        <f>'Budget to Print (P)'!D619</f>
        <v>0</v>
      </c>
      <c r="E619">
        <f>'Budget to Print (P)'!E619</f>
        <v>0</v>
      </c>
      <c r="F619">
        <f>'Budget to Print (P)'!F619</f>
        <v>0</v>
      </c>
      <c r="G619" t="str">
        <f>'Budget to Print (P)'!G619</f>
        <v>BS-12505002</v>
      </c>
    </row>
    <row r="620">
      <c r="B620">
        <f>'Budget to Print (P)'!B620</f>
        <v>2505003</v>
      </c>
      <c r="C620" t="str">
        <f>'Budget to Print (P)'!C620</f>
        <v>Solar Power Generation-സൌരോര്‍ജ പദ്ധതികള്‍</v>
      </c>
      <c r="D620">
        <f>'Budget to Print (P)'!D620</f>
        <v>0</v>
      </c>
      <c r="E620">
        <f>'Budget to Print (P)'!E620</f>
        <v>1650600</v>
      </c>
      <c r="F620">
        <f>'Budget to Print (P)'!F620</f>
        <v>0</v>
      </c>
      <c r="G620" t="str">
        <f>'Budget to Print (P)'!G620</f>
        <v>BS-12505003</v>
      </c>
    </row>
    <row r="621">
      <c r="B621">
        <f>'Budget to Print (P)'!B621</f>
        <v>2505004</v>
      </c>
      <c r="C621" t="str">
        <f>'Budget to Print (P)'!C621</f>
        <v>Wind Power Generation-കാറ്റില്‍ നിന്നുള്ള വൈദ്യുതി ഉല്പാദനം</v>
      </c>
      <c r="D621">
        <f>'Budget to Print (P)'!D621</f>
        <v>0</v>
      </c>
      <c r="E621">
        <f>'Budget to Print (P)'!E621</f>
        <v>0</v>
      </c>
      <c r="F621">
        <f>'Budget to Print (P)'!F621</f>
        <v>0</v>
      </c>
      <c r="G621" t="str">
        <f>'Budget to Print (P)'!G621</f>
        <v>BS-12505004</v>
      </c>
    </row>
    <row r="622">
      <c r="B622">
        <f>'Budget to Print (P)'!B622</f>
        <v>2505005</v>
      </c>
      <c r="C622" t="str">
        <f>'Budget to Print (P)'!C622</f>
        <v>Biogas Plant-ബയോഗ്യാസ് പ്ലാന്റ്</v>
      </c>
      <c r="D622">
        <f>'Budget to Print (P)'!D622</f>
        <v>0</v>
      </c>
      <c r="E622">
        <f>'Budget to Print (P)'!E622</f>
        <v>0</v>
      </c>
      <c r="F622">
        <f>'Budget to Print (P)'!F622</f>
        <v>0</v>
      </c>
      <c r="G622" t="str">
        <f>'Budget to Print (P)'!G622</f>
        <v>BS-12505005</v>
      </c>
    </row>
    <row r="623">
      <c r="B623" t="str">
        <f>'Budget to Print (P)'!B623</f>
        <v/>
      </c>
      <c r="C623" t="str">
        <f>'Budget to Print (P)'!C623</f>
        <v/>
      </c>
      <c r="D623" t="str">
        <f>'Budget to Print (P)'!D623</f>
        <v/>
      </c>
      <c r="E623" t="str">
        <f>'Budget to Print (P)'!E623</f>
        <v/>
      </c>
      <c r="F623" t="str">
        <f>'Budget to Print (P)'!F623</f>
        <v/>
      </c>
      <c r="G623" t="str">
        <f>'Budget to Print (P)'!G623</f>
        <v>Blank Row</v>
      </c>
    </row>
    <row r="624">
      <c r="B624" t="str">
        <f>'Budget to Print (P)'!B624</f>
        <v/>
      </c>
      <c r="C624" t="str">
        <f>'Budget to Print (P)'!C624</f>
        <v/>
      </c>
      <c r="D624" t="str">
        <f>'Budget to Print (P)'!D624</f>
        <v/>
      </c>
      <c r="E624" t="str">
        <f>'Budget to Print (P)'!E624</f>
        <v/>
      </c>
      <c r="F624" t="str">
        <f>'Budget to Print (P)'!F624</f>
        <v/>
      </c>
      <c r="G624" t="str">
        <f>'Budget to Print (P)'!G624</f>
        <v>Blank Row</v>
      </c>
    </row>
    <row r="625">
      <c r="B625" t="str">
        <f>'Budget to Print (P)'!B625</f>
        <v/>
      </c>
      <c r="C625" t="str">
        <f>'Budget to Print (P)'!C625</f>
        <v/>
      </c>
      <c r="D625" t="str">
        <f>'Budget to Print (P)'!D625</f>
        <v/>
      </c>
      <c r="E625" t="str">
        <f>'Budget to Print (P)'!E625</f>
        <v/>
      </c>
      <c r="F625" t="str">
        <f>'Budget to Print (P)'!F625</f>
        <v/>
      </c>
      <c r="G625" t="str">
        <f>'Budget to Print (P)'!G625</f>
        <v>Blank Row</v>
      </c>
    </row>
    <row r="626">
      <c r="B626" t="str">
        <f>'Budget to Print (P)'!B626</f>
        <v/>
      </c>
      <c r="C626" t="str">
        <f>'Budget to Print (P)'!C626</f>
        <v/>
      </c>
      <c r="D626" t="str">
        <f>'Budget to Print (P)'!D626</f>
        <v/>
      </c>
      <c r="E626" t="str">
        <f>'Budget to Print (P)'!E626</f>
        <v/>
      </c>
      <c r="F626" t="str">
        <f>'Budget to Print (P)'!F626</f>
        <v/>
      </c>
      <c r="G626" t="str">
        <f>'Budget to Print (P)'!G626</f>
        <v>Blank Row</v>
      </c>
    </row>
    <row r="627">
      <c r="B627" t="str">
        <f>'Budget to Print (P)'!B627</f>
        <v/>
      </c>
      <c r="C627" t="str">
        <f>'Budget to Print (P)'!C627</f>
        <v/>
      </c>
      <c r="D627" t="str">
        <f>'Budget to Print (P)'!D627</f>
        <v/>
      </c>
      <c r="E627" t="str">
        <f>'Budget to Print (P)'!E627</f>
        <v/>
      </c>
      <c r="F627" t="str">
        <f>'Budget to Print (P)'!F627</f>
        <v/>
      </c>
      <c r="G627" t="str">
        <f>'Budget to Print (P)'!G627</f>
        <v>Blank Row</v>
      </c>
    </row>
    <row r="628">
      <c r="B628" t="str">
        <f>'Budget to Print (P)'!B628</f>
        <v/>
      </c>
      <c r="C628" t="str">
        <f>'Budget to Print (P)'!C628</f>
        <v/>
      </c>
      <c r="D628" t="str">
        <f>'Budget to Print (P)'!D628</f>
        <v/>
      </c>
      <c r="E628" t="str">
        <f>'Budget to Print (P)'!E628</f>
        <v/>
      </c>
      <c r="F628" t="str">
        <f>'Budget to Print (P)'!F628</f>
        <v/>
      </c>
      <c r="G628" t="str">
        <f>'Budget to Print (P)'!G628</f>
        <v>Blank Row</v>
      </c>
    </row>
    <row r="629">
      <c r="B629" t="str">
        <f>'Budget to Print (P)'!B629</f>
        <v/>
      </c>
      <c r="C629" t="str">
        <f>'Budget to Print (P)'!C629</f>
        <v/>
      </c>
      <c r="D629" t="str">
        <f>'Budget to Print (P)'!D629</f>
        <v/>
      </c>
      <c r="E629" t="str">
        <f>'Budget to Print (P)'!E629</f>
        <v/>
      </c>
      <c r="F629" t="str">
        <f>'Budget to Print (P)'!F629</f>
        <v/>
      </c>
      <c r="G629" t="str">
        <f>'Budget to Print (P)'!G629</f>
        <v>Blank Row</v>
      </c>
    </row>
    <row r="630">
      <c r="B630">
        <f>'Budget to Print (P)'!B630</f>
        <v>250</v>
      </c>
      <c r="C630" t="str">
        <f>'Budget to Print (P)'!C630</f>
        <v>Total-Decentralised Plan Programme - Productive Sector-ഉത്പാദന മേഖല ആകെ</v>
      </c>
      <c r="D630">
        <f>'Budget to Print (P)'!D630</f>
        <v>8990341</v>
      </c>
      <c r="E630">
        <f>'Budget to Print (P)'!E630</f>
        <v>13907231</v>
      </c>
      <c r="F630">
        <f>'Budget to Print (P)'!F630</f>
        <v>14099320</v>
      </c>
      <c r="G630" t="str">
        <f>'Budget to Print (P)'!G630</f>
        <v>BS-1250</v>
      </c>
    </row>
    <row r="631" xml:space="preserve">
      <c r="B631" t="str">
        <v>BS-9 PARTICULARS</v>
      </c>
      <c r="D631" t="str">
        <f>D32</f>
        <v>Actuals for the year 2023-2024   (യഥാര്‍ത്ഥ കണക്ക് 2023-2024)</v>
      </c>
      <c r="E631" t="str">
        <f>E32</f>
        <v>Budget  for the  year (including all revisions) 2024-2025  (പരിഷ്കരിച്ച ബജറ്റ്  2024-2025)</v>
      </c>
      <c r="F631" t="str" xml:space="preserve">
        <f>F32</f>
        <v xml:space="preserve">Budget for the Year2025-2026
 (ബജറ്റ്-2025-2026)</v>
      </c>
      <c r="G631" t="str">
        <v>Statement</v>
      </c>
    </row>
    <row r="632">
      <c r="B632" t="str">
        <f>'BS-9'!B111</f>
        <v>251 - Decentralised Plan Programme - Service Sector-സേവന മേഖല</v>
      </c>
      <c r="G632" t="str">
        <f>'Budget to Print (P)'!G632</f>
        <v>BS-1251 - Decentralised Plan Programme - Service Sector-സേവന മേഖല</v>
      </c>
    </row>
    <row r="633">
      <c r="B633">
        <f>'Budget to Print (P)'!B633</f>
        <v>2510115</v>
      </c>
      <c r="C633" t="str">
        <f>'Budget to Print (P)'!C633</f>
        <v>Literacy  Equivalance Examination-സാക്ഷരത -തുല്യതാ പരീക്ഷ</v>
      </c>
      <c r="D633">
        <f>'Budget to Print (P)'!D633</f>
        <v>0</v>
      </c>
      <c r="E633">
        <f>'Budget to Print (P)'!E633</f>
        <v>0</v>
      </c>
      <c r="F633">
        <f>'Budget to Print (P)'!F633</f>
        <v>0</v>
      </c>
      <c r="G633" t="str">
        <f>'Budget to Print (P)'!G633</f>
        <v>BS-12510115</v>
      </c>
    </row>
    <row r="634">
      <c r="B634">
        <f>'Budget to Print (P)'!B634</f>
        <v>2511001</v>
      </c>
      <c r="C634" t="str">
        <f>'Budget to Print (P)'!C634</f>
        <v>Pre-primary Education -പ്രീ-പ്രൈമറി വിദ്യാഭ്യാസം</v>
      </c>
      <c r="D634">
        <f>'Budget to Print (P)'!D634</f>
        <v>0</v>
      </c>
      <c r="E634">
        <f>'Budget to Print (P)'!E634</f>
        <v>0</v>
      </c>
      <c r="F634">
        <f>'Budget to Print (P)'!F634</f>
        <v>0</v>
      </c>
      <c r="G634" t="str">
        <f>'Budget to Print (P)'!G634</f>
        <v>BS-12511001</v>
      </c>
    </row>
    <row r="635">
      <c r="B635">
        <f>'Budget to Print (P)'!B635</f>
        <v>2511002</v>
      </c>
      <c r="C635" t="str">
        <f>'Budget to Print (P)'!C635</f>
        <v>Primary Education-പ്രൈമറി വിദ്യാഭ്യാസം</v>
      </c>
      <c r="D635">
        <f>'Budget to Print (P)'!D635</f>
        <v>0</v>
      </c>
      <c r="E635">
        <f>'Budget to Print (P)'!E635</f>
        <v>0</v>
      </c>
      <c r="F635">
        <f>'Budget to Print (P)'!F635</f>
        <v>0</v>
      </c>
      <c r="G635" t="str">
        <f>'Budget to Print (P)'!G635</f>
        <v>BS-12511002</v>
      </c>
    </row>
    <row r="636">
      <c r="B636">
        <f>'Budget to Print (P)'!B636</f>
        <v>2511003</v>
      </c>
      <c r="C636" t="str">
        <f>'Budget to Print (P)'!C636</f>
        <v>High School Education-ഹൈസ്കൂള്‍ വിദ്യാഭ്യാസം</v>
      </c>
      <c r="D636">
        <f>'Budget to Print (P)'!D636</f>
        <v>0</v>
      </c>
      <c r="E636">
        <f>'Budget to Print (P)'!E636</f>
        <v>0</v>
      </c>
      <c r="F636">
        <f>'Budget to Print (P)'!F636</f>
        <v>0</v>
      </c>
      <c r="G636" t="str">
        <f>'Budget to Print (P)'!G636</f>
        <v>BS-12511003</v>
      </c>
    </row>
    <row r="637">
      <c r="B637">
        <f>'Budget to Print (P)'!B637</f>
        <v>2511004</v>
      </c>
      <c r="C637" t="str">
        <f>'Budget to Print (P)'!C637</f>
        <v>Higher Secondary/Vocational Higher Secondary School Education-ഹയര്‍ സെക്കണ്ടറി / തൊഴില്‍ അധിഷ്ടിത ഹയര്‍ സെക്കണ്ടറി വിദ്യാഭ്യാസം</v>
      </c>
      <c r="D637">
        <f>'Budget to Print (P)'!D637</f>
        <v>0</v>
      </c>
      <c r="E637">
        <f>'Budget to Print (P)'!E637</f>
        <v>0</v>
      </c>
      <c r="F637">
        <f>'Budget to Print (P)'!F637</f>
        <v>0</v>
      </c>
      <c r="G637" t="str">
        <f>'Budget to Print (P)'!G637</f>
        <v>BS-12511004</v>
      </c>
    </row>
    <row r="638">
      <c r="B638">
        <f>'Budget to Print (P)'!B638</f>
        <v>2511005</v>
      </c>
      <c r="C638" t="str">
        <f>'Budget to Print (P)'!C638</f>
        <v>Technical Education-സാങ്കേതിക വിദ്യാഭ്യാസം</v>
      </c>
      <c r="D638">
        <f>'Budget to Print (P)'!D638</f>
        <v>0</v>
      </c>
      <c r="E638">
        <f>'Budget to Print (P)'!E638</f>
        <v>0</v>
      </c>
      <c r="F638">
        <f>'Budget to Print (P)'!F638</f>
        <v>0</v>
      </c>
      <c r="G638" t="str">
        <f>'Budget to Print (P)'!G638</f>
        <v>BS-12511005</v>
      </c>
    </row>
    <row r="639">
      <c r="B639">
        <f>'Budget to Print (P)'!B639</f>
        <v>2511006</v>
      </c>
      <c r="C639" t="str">
        <f>'Budget to Print (P)'!C639</f>
        <v>SSA &amp; Other Educational Programs-സര്‍വ ശിക്ഷ അഭിയാനും മറ്റ് വിദ്യാഭ്യാസ പരിപാടികളും</v>
      </c>
      <c r="D639">
        <f>'Budget to Print (P)'!D639</f>
        <v>600000</v>
      </c>
      <c r="E639">
        <f>'Budget to Print (P)'!E639</f>
        <v>600000</v>
      </c>
      <c r="F639">
        <f>'Budget to Print (P)'!F639</f>
        <v>600000</v>
      </c>
      <c r="G639" t="str">
        <f>'Budget to Print (P)'!G639</f>
        <v>BS-12511006</v>
      </c>
    </row>
    <row r="640">
      <c r="B640">
        <f>'Budget to Print (P)'!B640</f>
        <v>2511007</v>
      </c>
      <c r="C640" t="str">
        <f>'Budget to Print (P)'!C640</f>
        <v>Sports-സ്പോട്സ്</v>
      </c>
      <c r="D640">
        <f>'Budget to Print (P)'!D640</f>
        <v>0</v>
      </c>
      <c r="E640">
        <f>'Budget to Print (P)'!E640</f>
        <v>0</v>
      </c>
      <c r="F640">
        <f>'Budget to Print (P)'!F640</f>
        <v>0</v>
      </c>
      <c r="G640" t="str">
        <f>'Budget to Print (P)'!G640</f>
        <v>BS-12511007</v>
      </c>
    </row>
    <row r="641">
      <c r="B641">
        <f>'Budget to Print (P)'!B641</f>
        <v>2511008</v>
      </c>
      <c r="C641" t="str">
        <f>'Budget to Print (P)'!C641</f>
        <v>Youth Welfare-യുവജനക്ഷേമം</v>
      </c>
      <c r="D641">
        <f>'Budget to Print (P)'!D641</f>
        <v>0</v>
      </c>
      <c r="E641">
        <f>'Budget to Print (P)'!E641</f>
        <v>0</v>
      </c>
      <c r="F641">
        <f>'Budget to Print (P)'!F641</f>
        <v>50000</v>
      </c>
      <c r="G641" t="str">
        <f>'Budget to Print (P)'!G641</f>
        <v>BS-12511008</v>
      </c>
    </row>
    <row r="642">
      <c r="B642">
        <f>'Budget to Print (P)'!B642</f>
        <v>2511009</v>
      </c>
      <c r="C642" t="str">
        <f>'Budget to Print (P)'!C642</f>
        <v>Reading Rooms and Libraries-വായന ശാലകളും റീഡിംഗ്  റൂമുകളും</v>
      </c>
      <c r="D642">
        <f>'Budget to Print (P)'!D642</f>
        <v>0</v>
      </c>
      <c r="E642">
        <f>'Budget to Print (P)'!E642</f>
        <v>0</v>
      </c>
      <c r="F642">
        <f>'Budget to Print (P)'!F642</f>
        <v>0</v>
      </c>
      <c r="G642" t="str">
        <f>'Budget to Print (P)'!G642</f>
        <v>BS-12511009</v>
      </c>
    </row>
    <row r="643">
      <c r="B643">
        <f>'Budget to Print (P)'!B643</f>
        <v>2511010</v>
      </c>
      <c r="C643" t="str">
        <f>'Budget to Print (P)'!C643</f>
        <v>Arts and Culture-കല-സംസ്കാരം</v>
      </c>
      <c r="D643">
        <f>'Budget to Print (P)'!D643</f>
        <v>0</v>
      </c>
      <c r="E643">
        <f>'Budget to Print (P)'!E643</f>
        <v>0</v>
      </c>
      <c r="F643">
        <f>'Budget to Print (P)'!F643</f>
        <v>0</v>
      </c>
      <c r="G643" t="str">
        <f>'Budget to Print (P)'!G643</f>
        <v>BS-12511010</v>
      </c>
    </row>
    <row r="644">
      <c r="B644">
        <f>'Budget to Print (P)'!B644</f>
        <v>2511011</v>
      </c>
      <c r="C644" t="str">
        <f>'Budget to Print (P)'!C644</f>
        <v xml:space="preserve">Continuing Education and Non-formal Education അനൌപചാരിക വിദ്യാഭ്യാസവും തുടര്‍ വിദ്യാഭ്യാസവും  </v>
      </c>
      <c r="D644">
        <f>'Budget to Print (P)'!D644</f>
        <v>0</v>
      </c>
      <c r="E644">
        <f>'Budget to Print (P)'!E644</f>
        <v>0</v>
      </c>
      <c r="F644">
        <f>'Budget to Print (P)'!F644</f>
        <v>0</v>
      </c>
      <c r="G644" t="str">
        <f>'Budget to Print (P)'!G644</f>
        <v>BS-12511011</v>
      </c>
    </row>
    <row r="645">
      <c r="B645">
        <f>'Budget to Print (P)'!B645</f>
        <v>2511012</v>
      </c>
      <c r="C645" t="str">
        <f>'Budget to Print (P)'!C645</f>
        <v>Vocational Higher Secondary Education - തൊഴില്‍ അധിഷ്ടിത ഹയര്‍ സെക്കണ്ടറി വിദ്യാഭ്യാസം</v>
      </c>
      <c r="D645">
        <f>'Budget to Print (P)'!D645</f>
        <v>0</v>
      </c>
      <c r="E645">
        <f>'Budget to Print (P)'!E645</f>
        <v>0</v>
      </c>
      <c r="F645">
        <f>'Budget to Print (P)'!F645</f>
        <v>0</v>
      </c>
      <c r="G645" t="str">
        <f>'Budget to Print (P)'!G645</f>
        <v>BS-12511012</v>
      </c>
    </row>
    <row r="646">
      <c r="B646">
        <f>'Budget to Print (P)'!B646</f>
        <v>2511013</v>
      </c>
      <c r="C646" t="str">
        <f>'Budget to Print (P)'!C646</f>
        <v>Education-Related Activities-വിദ്യാഭ്യാസ -അനുബന്ധ  പ്രവര്‍ത്തനങ്ങള്‍</v>
      </c>
      <c r="D646">
        <f>'Budget to Print (P)'!D646</f>
        <v>0</v>
      </c>
      <c r="E646">
        <f>'Budget to Print (P)'!E646</f>
        <v>0</v>
      </c>
      <c r="F646">
        <f>'Budget to Print (P)'!F646</f>
        <v>0</v>
      </c>
      <c r="G646" t="str">
        <f>'Budget to Print (P)'!G646</f>
        <v>BS-12511013</v>
      </c>
    </row>
    <row r="647">
      <c r="B647">
        <f>'Budget to Print (P)'!B647</f>
        <v>2511014</v>
      </c>
      <c r="C647" t="str">
        <f>'Budget to Print (P)'!C647</f>
        <v>Financial Assistance for  SC/ST Students For Higher Education Admission-പട്ടിക ജാതി പട്ടിക വര്‍ഗ വിദ്യാര്‍ഥികള്‍ക്ക്  ഉന്നത വിദ്യാഭ്യാസത്തിനു ധന സഹായം</v>
      </c>
      <c r="D647">
        <f>'Budget to Print (P)'!D647</f>
        <v>0</v>
      </c>
      <c r="E647">
        <f>'Budget to Print (P)'!E647</f>
        <v>0</v>
      </c>
      <c r="F647">
        <f>'Budget to Print (P)'!F647</f>
        <v>0</v>
      </c>
      <c r="G647" t="str">
        <f>'Budget to Print (P)'!G647</f>
        <v>BS-12511014</v>
      </c>
    </row>
    <row r="648">
      <c r="B648">
        <f>'Budget to Print (P)'!B648</f>
        <v>2511015</v>
      </c>
      <c r="C648" t="str">
        <f>'Budget to Print (P)'!C648</f>
        <v>Reading Rooms ,Libraries - Books-വായന ശാലകളും റീഡിംഗ്  റൂമുകളും-പുസ്തകങ്ങള്‍</v>
      </c>
      <c r="D648">
        <f>'Budget to Print (P)'!D648</f>
        <v>0</v>
      </c>
      <c r="E648">
        <f>'Budget to Print (P)'!E648</f>
        <v>0</v>
      </c>
      <c r="F648">
        <f>'Budget to Print (P)'!F648</f>
        <v>0</v>
      </c>
      <c r="G648" t="str">
        <f>'Budget to Print (P)'!G648</f>
        <v>BS-12511015</v>
      </c>
    </row>
    <row r="649">
      <c r="B649">
        <f>'Budget to Print (P)'!B649</f>
        <v>2511016</v>
      </c>
      <c r="C649" t="str">
        <f>'Budget to Print (P)'!C649</f>
        <v>Reading Rooms ,Libraries - Periodicals-വായന ശാലകളും റീഡിംഗ്  റൂമുകളും-ആനുകാലികങ്ങള്‍</v>
      </c>
      <c r="D649">
        <f>'Budget to Print (P)'!D649</f>
        <v>0</v>
      </c>
      <c r="E649">
        <f>'Budget to Print (P)'!E649</f>
        <v>0</v>
      </c>
      <c r="F649">
        <f>'Budget to Print (P)'!F649</f>
        <v>0</v>
      </c>
      <c r="G649" t="str">
        <f>'Budget to Print (P)'!G649</f>
        <v>BS-12511016</v>
      </c>
    </row>
    <row r="650">
      <c r="B650">
        <f>'Budget to Print (P)'!B650</f>
        <v>2511017</v>
      </c>
      <c r="C650" t="str">
        <f>'Budget to Print (P)'!C650</f>
        <v>Grama sabha/Ward sabha Center-ഗ്രാമ സഭ/വാര്‍ഡ്‌ സഭ കേന്ദ്രങ്ങള്‍</v>
      </c>
      <c r="D650">
        <f>'Budget to Print (P)'!D650</f>
        <v>0</v>
      </c>
      <c r="E650">
        <f>'Budget to Print (P)'!E650</f>
        <v>0</v>
      </c>
      <c r="F650">
        <f>'Budget to Print (P)'!F650</f>
        <v>0</v>
      </c>
      <c r="G650" t="str">
        <f>'Budget to Print (P)'!G650</f>
        <v>BS-12511017</v>
      </c>
    </row>
    <row r="651">
      <c r="B651">
        <f>'Budget to Print (P)'!B651</f>
        <v>2511018</v>
      </c>
      <c r="C651" t="str">
        <f>'Budget to Print (P)'!C651</f>
        <v>Contribution for Raising KILA to be Deemed Universities-കിലയെ കല്‍പ്പിത കലാശാലയാക്കാന്‍ ധന സഹായം</v>
      </c>
      <c r="D651">
        <f>'Budget to Print (P)'!D651</f>
        <v>0</v>
      </c>
      <c r="E651">
        <f>'Budget to Print (P)'!E651</f>
        <v>0</v>
      </c>
      <c r="F651">
        <f>'Budget to Print (P)'!F651</f>
        <v>0</v>
      </c>
      <c r="G651" t="str">
        <f>'Budget to Print (P)'!G651</f>
        <v>BS-12511018</v>
      </c>
    </row>
    <row r="652">
      <c r="B652">
        <f>'Budget to Print (P)'!B652</f>
        <v>2511019</v>
      </c>
      <c r="C652" t="str">
        <f>'Budget to Print (P)'!C652</f>
        <v xml:space="preserve">Arts,Culture,Sports and Youth Welfare-Promotion-കല-സംസ്കാരം-സ്പോട്സ്-യുവജന ക്ഷേമം-പ്രോത്സാഹന പരിപാടികള്‍ </v>
      </c>
      <c r="D652">
        <f>'Budget to Print (P)'!D652</f>
        <v>75165</v>
      </c>
      <c r="E652">
        <f>'Budget to Print (P)'!E652</f>
        <v>75000</v>
      </c>
      <c r="F652">
        <f>'Budget to Print (P)'!F652</f>
        <v>100000</v>
      </c>
      <c r="G652" t="str">
        <f>'Budget to Print (P)'!G652</f>
        <v>BS-12511019</v>
      </c>
    </row>
    <row r="653">
      <c r="B653">
        <f>'Budget to Print (P)'!B653</f>
        <v>2511020</v>
      </c>
      <c r="C653" t="str">
        <f>'Budget to Print (P)'!C653</f>
        <v>Arts,Culture,Sports and Youth Welfare-Infrastructure-കല-സംസ്കാരം-സ്പോട്സ്-യുവജനക്ഷേമം-പശ്ചാത്തല സൗകര്യങ്ങള്‍</v>
      </c>
      <c r="D653">
        <f>'Budget to Print (P)'!D653</f>
        <v>0</v>
      </c>
      <c r="E653">
        <f>'Budget to Print (P)'!E653</f>
        <v>0</v>
      </c>
      <c r="F653">
        <f>'Budget to Print (P)'!F653</f>
        <v>0</v>
      </c>
      <c r="G653" t="str">
        <f>'Budget to Print (P)'!G653</f>
        <v>BS-12511020</v>
      </c>
    </row>
    <row r="654">
      <c r="B654">
        <f>'Budget to Print (P)'!B654</f>
        <v>2512001</v>
      </c>
      <c r="C654" t="str">
        <f>'Budget to Print (P)'!C654</f>
        <v>PHC, CHC &amp;Other Hospitals/Dispensaries-ഹെല്‍ത്ത് സെന്ററുകള്‍/ആസ്പത്രികള്‍/ഡിസ്പന്സറികള്‍</v>
      </c>
      <c r="D654">
        <f>'Budget to Print (P)'!D654</f>
        <v>0</v>
      </c>
      <c r="E654">
        <f>'Budget to Print (P)'!E654</f>
        <v>0</v>
      </c>
      <c r="F654">
        <f>'Budget to Print (P)'!F654</f>
        <v>0</v>
      </c>
      <c r="G654" t="str">
        <f>'Budget to Print (P)'!G654</f>
        <v>BS-12512001</v>
      </c>
    </row>
    <row r="655">
      <c r="B655">
        <f>'Budget to Print (P)'!B655</f>
        <v>2512002</v>
      </c>
      <c r="C655" t="str">
        <f>'Budget to Print (P)'!C655</f>
        <v xml:space="preserve">Public Health Programs -പൊതു ആരോഗ്യ പരിപാടികള്‍ </v>
      </c>
      <c r="D655">
        <f>'Budget to Print (P)'!D655</f>
        <v>989108</v>
      </c>
      <c r="E655">
        <f>'Budget to Print (P)'!E655</f>
        <v>0</v>
      </c>
      <c r="F655">
        <f>'Budget to Print (P)'!F655</f>
        <v>750000</v>
      </c>
      <c r="G655" t="str">
        <f>'Budget to Print (P)'!G655</f>
        <v>BS-12512002</v>
      </c>
    </row>
    <row r="656">
      <c r="B656">
        <f>'Budget to Print (P)'!B656</f>
        <v>2512003</v>
      </c>
      <c r="C656" t="str">
        <f>'Budget to Print (P)'!C656</f>
        <v xml:space="preserve">Health related Special Programs -പ്രത്യേക ആരോഗ്യ പരിപാടി </v>
      </c>
      <c r="D656">
        <f>'Budget to Print (P)'!D656</f>
        <v>1422201</v>
      </c>
      <c r="E656">
        <f>'Budget to Print (P)'!E656</f>
        <v>227799</v>
      </c>
      <c r="F656">
        <f>'Budget to Print (P)'!F656</f>
        <v>300000</v>
      </c>
      <c r="G656" t="str">
        <f>'Budget to Print (P)'!G656</f>
        <v>BS-12512003</v>
      </c>
    </row>
    <row r="657">
      <c r="B657">
        <f>'Budget to Print (P)'!B657</f>
        <v>2512004</v>
      </c>
      <c r="C657" t="str">
        <f>'Budget to Print (P)'!C657</f>
        <v>Medicines-മരുന്നുകള്‍</v>
      </c>
      <c r="D657">
        <f>'Budget to Print (P)'!D657</f>
        <v>299632</v>
      </c>
      <c r="E657">
        <f>'Budget to Print (P)'!E657</f>
        <v>400000</v>
      </c>
      <c r="F657">
        <f>'Budget to Print (P)'!F657</f>
        <v>300000</v>
      </c>
      <c r="G657" t="str">
        <f>'Budget to Print (P)'!G657</f>
        <v>BS-12512004</v>
      </c>
    </row>
    <row r="658">
      <c r="B658">
        <f>'Budget to Print (P)'!B658</f>
        <v>2512005</v>
      </c>
      <c r="C658" t="str">
        <f>'Budget to Print (P)'!C658</f>
        <v>Hospital Waste Management-ആസ്പത്രി മാലിന്യ പരിപാലനം</v>
      </c>
      <c r="D658">
        <f>'Budget to Print (P)'!D658</f>
        <v>0</v>
      </c>
      <c r="E658">
        <f>'Budget to Print (P)'!E658</f>
        <v>0</v>
      </c>
      <c r="F658">
        <f>'Budget to Print (P)'!F658</f>
        <v>0</v>
      </c>
      <c r="G658" t="str">
        <f>'Budget to Print (P)'!G658</f>
        <v>BS-12512005</v>
      </c>
    </row>
    <row r="659">
      <c r="B659">
        <f>'Budget to Print (P)'!B659</f>
        <v>2512006</v>
      </c>
      <c r="C659" t="str">
        <f>'Budget to Print (P)'!C659</f>
        <v xml:space="preserve">Health, Accident and Other Insurance -ആരോഗ്യ /അപകട ഇന്ഷുറന്സ് </v>
      </c>
      <c r="D659">
        <f>'Budget to Print (P)'!D659</f>
        <v>0</v>
      </c>
      <c r="E659">
        <f>'Budget to Print (P)'!E659</f>
        <v>0</v>
      </c>
      <c r="F659">
        <f>'Budget to Print (P)'!F659</f>
        <v>0</v>
      </c>
      <c r="G659" t="str">
        <f>'Budget to Print (P)'!G659</f>
        <v>BS-12512006</v>
      </c>
    </row>
    <row r="660">
      <c r="B660">
        <f>'Budget to Print (P)'!B660</f>
        <v>2512007</v>
      </c>
      <c r="C660" t="str">
        <f>'Budget to Print (P)'!C660</f>
        <v>Other Programs in Health Sector-മറ്റ് ആരോഗ്യ പദ്ധതികള്‍</v>
      </c>
      <c r="D660">
        <f>'Budget to Print (P)'!D660</f>
        <v>355742</v>
      </c>
      <c r="E660">
        <f>'Budget to Print (P)'!E660</f>
        <v>2660323</v>
      </c>
      <c r="F660">
        <f>'Budget to Print (P)'!F660</f>
        <v>2625000</v>
      </c>
      <c r="G660" t="str">
        <f>'Budget to Print (P)'!G660</f>
        <v>BS-12512007</v>
      </c>
    </row>
    <row r="661">
      <c r="B661">
        <f>'Budget to Print (P)'!B661</f>
        <v>2512008</v>
      </c>
      <c r="C661" t="str">
        <f>'Budget to Print (P)'!C661</f>
        <v xml:space="preserve">Drinking Water-കുടിവെള്ളം </v>
      </c>
      <c r="D661">
        <f>'Budget to Print (P)'!D661</f>
        <v>0</v>
      </c>
      <c r="E661">
        <f>'Budget to Print (P)'!E661</f>
        <v>2119866</v>
      </c>
      <c r="F661">
        <f>'Budget to Print (P)'!F661</f>
        <v>2400000</v>
      </c>
      <c r="G661" t="str">
        <f>'Budget to Print (P)'!G661</f>
        <v>BS-12512008</v>
      </c>
    </row>
    <row r="662">
      <c r="B662">
        <f>'Budget to Print (P)'!B662</f>
        <v>2512009</v>
      </c>
      <c r="C662" t="str">
        <f>'Budget to Print (P)'!C662</f>
        <v xml:space="preserve">Sanitation-ശുചിത്വം </v>
      </c>
      <c r="D662">
        <f>'Budget to Print (P)'!D662</f>
        <v>0</v>
      </c>
      <c r="E662">
        <f>'Budget to Print (P)'!E662</f>
        <v>0</v>
      </c>
      <c r="F662">
        <f>'Budget to Print (P)'!F662</f>
        <v>0</v>
      </c>
      <c r="G662" t="str">
        <f>'Budget to Print (P)'!G662</f>
        <v>BS-12512009</v>
      </c>
    </row>
    <row r="663">
      <c r="B663">
        <f>'Budget to Print (P)'!B663</f>
        <v>2512010</v>
      </c>
      <c r="C663" t="str">
        <f>'Budget to Print (P)'!C663</f>
        <v xml:space="preserve">Health Sub centers-ആരോഗ്യ ഉപകേന്ദ്രങ്ങള്‍ </v>
      </c>
      <c r="D663">
        <f>'Budget to Print (P)'!D663</f>
        <v>0</v>
      </c>
      <c r="E663">
        <f>'Budget to Print (P)'!E663</f>
        <v>0</v>
      </c>
      <c r="F663">
        <f>'Budget to Print (P)'!F663</f>
        <v>0</v>
      </c>
      <c r="G663" t="str">
        <f>'Budget to Print (P)'!G663</f>
        <v>BS-12512010</v>
      </c>
    </row>
    <row r="664">
      <c r="B664">
        <f>'Budget to Print (P)'!B664</f>
        <v>2512011</v>
      </c>
      <c r="C664" t="str">
        <f>'Budget to Print (P)'!C664</f>
        <v xml:space="preserve">Community Health Sub centers-കമ്മ്യുണിറ്റി ഹെല്‍ത്ത് സബ് സെന്റര്‍ </v>
      </c>
      <c r="D664">
        <f>'Budget to Print (P)'!D664</f>
        <v>842014</v>
      </c>
      <c r="E664">
        <f>'Budget to Print (P)'!E664</f>
        <v>1063366</v>
      </c>
      <c r="F664">
        <f>'Budget to Print (P)'!F664</f>
        <v>1100000</v>
      </c>
      <c r="G664" t="str">
        <f>'Budget to Print (P)'!G664</f>
        <v>BS-12512011</v>
      </c>
    </row>
    <row r="665">
      <c r="B665">
        <f>'Budget to Print (P)'!B665</f>
        <v>2512012</v>
      </c>
      <c r="C665" t="str">
        <f>'Budget to Print (P)'!C665</f>
        <v>Taluk Hospitals Allopathy-താലൂക് ആസ്പത്രി-അലോപ്പതി</v>
      </c>
      <c r="D665">
        <f>'Budget to Print (P)'!D665</f>
        <v>0</v>
      </c>
      <c r="E665">
        <f>'Budget to Print (P)'!E665</f>
        <v>0</v>
      </c>
      <c r="F665">
        <f>'Budget to Print (P)'!F665</f>
        <v>0</v>
      </c>
      <c r="G665" t="str">
        <f>'Budget to Print (P)'!G665</f>
        <v>BS-12512012</v>
      </c>
    </row>
    <row r="666">
      <c r="B666">
        <f>'Budget to Print (P)'!B666</f>
        <v>2512013</v>
      </c>
      <c r="C666" t="str">
        <f>'Budget to Print (P)'!C666</f>
        <v>District Hospitals Allopathy-ജില്ല ആശുപത്രി-അലോപ്പതി</v>
      </c>
      <c r="D666">
        <f>'Budget to Print (P)'!D666</f>
        <v>0</v>
      </c>
      <c r="E666">
        <f>'Budget to Print (P)'!E666</f>
        <v>0</v>
      </c>
      <c r="F666">
        <f>'Budget to Print (P)'!F666</f>
        <v>0</v>
      </c>
      <c r="G666" t="str">
        <f>'Budget to Print (P)'!G666</f>
        <v>BS-12512013</v>
      </c>
    </row>
    <row r="667">
      <c r="B667">
        <f>'Budget to Print (P)'!B667</f>
        <v>2512014</v>
      </c>
      <c r="C667" t="str">
        <f>'Budget to Print (P)'!C667</f>
        <v xml:space="preserve">Ayurveda Dispensary-ആയുര്‍വേദ ഡിസ്പന്സറി </v>
      </c>
      <c r="D667">
        <f>'Budget to Print (P)'!D667</f>
        <v>600000</v>
      </c>
      <c r="E667">
        <f>'Budget to Print (P)'!E667</f>
        <v>600000</v>
      </c>
      <c r="F667">
        <f>'Budget to Print (P)'!F667</f>
        <v>650000</v>
      </c>
      <c r="G667" t="str">
        <f>'Budget to Print (P)'!G667</f>
        <v>BS-12512014</v>
      </c>
    </row>
    <row r="668">
      <c r="B668">
        <f>'Budget to Print (P)'!B668</f>
        <v>2512015</v>
      </c>
      <c r="C668" t="str">
        <f>'Budget to Print (P)'!C668</f>
        <v>Ayurveda Hospital-ആയുര്‍വേദ ആസ്പത്രി</v>
      </c>
      <c r="D668">
        <f>'Budget to Print (P)'!D668</f>
        <v>0</v>
      </c>
      <c r="E668">
        <f>'Budget to Print (P)'!E668</f>
        <v>0</v>
      </c>
      <c r="F668">
        <f>'Budget to Print (P)'!F668</f>
        <v>0</v>
      </c>
      <c r="G668" t="str">
        <f>'Budget to Print (P)'!G668</f>
        <v>BS-12512015</v>
      </c>
    </row>
    <row r="669">
      <c r="B669">
        <f>'Budget to Print (P)'!B669</f>
        <v>2512016</v>
      </c>
      <c r="C669" t="str">
        <f>'Budget to Print (P)'!C669</f>
        <v>Taluk Hospital Ayurveda- താലൂക് ആയുര്‍വേദ ആസ്പത്രി</v>
      </c>
      <c r="D669">
        <f>'Budget to Print (P)'!D669</f>
        <v>0</v>
      </c>
      <c r="E669">
        <f>'Budget to Print (P)'!E669</f>
        <v>0</v>
      </c>
      <c r="F669">
        <f>'Budget to Print (P)'!F669</f>
        <v>0</v>
      </c>
      <c r="G669" t="str">
        <f>'Budget to Print (P)'!G669</f>
        <v>BS-12512016</v>
      </c>
    </row>
    <row r="670">
      <c r="B670">
        <f>'Budget to Print (P)'!B670</f>
        <v>2512017</v>
      </c>
      <c r="C670" t="str">
        <f>'Budget to Print (P)'!C670</f>
        <v xml:space="preserve">District Hospital Ayurveda-ജില്ല ആയുര്‍വേദ ആശുപത്രി </v>
      </c>
      <c r="D670">
        <f>'Budget to Print (P)'!D670</f>
        <v>0</v>
      </c>
      <c r="E670">
        <f>'Budget to Print (P)'!E670</f>
        <v>0</v>
      </c>
      <c r="F670">
        <f>'Budget to Print (P)'!F670</f>
        <v>0</v>
      </c>
      <c r="G670" t="str">
        <f>'Budget to Print (P)'!G670</f>
        <v>BS-12512017</v>
      </c>
    </row>
    <row r="671">
      <c r="B671">
        <f>'Budget to Print (P)'!B671</f>
        <v>2512018</v>
      </c>
      <c r="C671" t="str">
        <f>'Budget to Print (P)'!C671</f>
        <v xml:space="preserve">Homeo Dispensary-ഹോമിയോ ഡിസ്പന്സറി </v>
      </c>
      <c r="D671">
        <f>'Budget to Print (P)'!D671</f>
        <v>200000</v>
      </c>
      <c r="E671">
        <f>'Budget to Print (P)'!E671</f>
        <v>200000</v>
      </c>
      <c r="F671">
        <f>'Budget to Print (P)'!F671</f>
        <v>200000</v>
      </c>
      <c r="G671" t="str">
        <f>'Budget to Print (P)'!G671</f>
        <v>BS-12512018</v>
      </c>
    </row>
    <row r="672">
      <c r="B672">
        <f>'Budget to Print (P)'!B672</f>
        <v>2512019</v>
      </c>
      <c r="C672" t="str">
        <f>'Budget to Print (P)'!C672</f>
        <v xml:space="preserve">Homeo Hospital-ഹോമിയോ ആശുപത്രി </v>
      </c>
      <c r="D672">
        <f>'Budget to Print (P)'!D672</f>
        <v>0</v>
      </c>
      <c r="E672">
        <f>'Budget to Print (P)'!E672</f>
        <v>0</v>
      </c>
      <c r="F672">
        <f>'Budget to Print (P)'!F672</f>
        <v>0</v>
      </c>
      <c r="G672" t="str">
        <f>'Budget to Print (P)'!G672</f>
        <v>BS-12512019</v>
      </c>
    </row>
    <row r="673">
      <c r="B673">
        <f>'Budget to Print (P)'!B673</f>
        <v>2512020</v>
      </c>
      <c r="C673" t="str">
        <f>'Budget to Print (P)'!C673</f>
        <v xml:space="preserve">Taluk Hospital Homeo താലൂക് ആശുപത്രി-ഹോമിയോ </v>
      </c>
      <c r="D673">
        <f>'Budget to Print (P)'!D673</f>
        <v>0</v>
      </c>
      <c r="E673">
        <f>'Budget to Print (P)'!E673</f>
        <v>0</v>
      </c>
      <c r="F673">
        <f>'Budget to Print (P)'!F673</f>
        <v>0</v>
      </c>
      <c r="G673" t="str">
        <f>'Budget to Print (P)'!G673</f>
        <v>BS-12512020</v>
      </c>
    </row>
    <row r="674">
      <c r="B674">
        <f>'Budget to Print (P)'!B674</f>
        <v>2512021</v>
      </c>
      <c r="C674" t="str">
        <f>'Budget to Print (P)'!C674</f>
        <v>District Hospital Homeo-ജില്ല ആശുപത്രി-ഹോമിയോ</v>
      </c>
      <c r="D674">
        <f>'Budget to Print (P)'!D674</f>
        <v>0</v>
      </c>
      <c r="E674">
        <f>'Budget to Print (P)'!E674</f>
        <v>0</v>
      </c>
      <c r="F674">
        <f>'Budget to Print (P)'!F674</f>
        <v>0</v>
      </c>
      <c r="G674" t="str">
        <f>'Budget to Print (P)'!G674</f>
        <v>BS-12512021</v>
      </c>
    </row>
    <row r="675">
      <c r="B675">
        <f>'Budget to Print (P)'!B675</f>
        <v>2512022</v>
      </c>
      <c r="C675" t="str">
        <f>'Budget to Print (P)'!C675</f>
        <v>Sidha-Medical Institution -ആരോഗ്യ സ്ഥാപനം-സിദ്ധ</v>
      </c>
      <c r="D675">
        <f>'Budget to Print (P)'!D675</f>
        <v>0</v>
      </c>
      <c r="E675">
        <f>'Budget to Print (P)'!E675</f>
        <v>0</v>
      </c>
      <c r="F675">
        <f>'Budget to Print (P)'!F675</f>
        <v>0</v>
      </c>
      <c r="G675" t="str">
        <f>'Budget to Print (P)'!G675</f>
        <v>BS-12512022</v>
      </c>
    </row>
    <row r="676">
      <c r="B676">
        <f>'Budget to Print (P)'!B676</f>
        <v>2512023</v>
      </c>
      <c r="C676" t="str">
        <f>'Budget to Print (P)'!C676</f>
        <v xml:space="preserve">Unani-Medical Institution-ആരോഗ്യ സ്ഥാപനം-യുനാനി </v>
      </c>
      <c r="D676">
        <f>'Budget to Print (P)'!D676</f>
        <v>300000</v>
      </c>
      <c r="E676">
        <f>'Budget to Print (P)'!E676</f>
        <v>200000</v>
      </c>
      <c r="F676">
        <f>'Budget to Print (P)'!F676</f>
        <v>250000</v>
      </c>
      <c r="G676" t="str">
        <f>'Budget to Print (P)'!G676</f>
        <v>BS-12512023</v>
      </c>
    </row>
    <row r="677">
      <c r="B677">
        <f>'Budget to Print (P)'!B677</f>
        <v>2512024</v>
      </c>
      <c r="C677" t="str">
        <f>'Budget to Print (P)'!C677</f>
        <v xml:space="preserve">Epidemic Control-പകര്‍ച്ച വ്യാധി നിയന്ത്രണം </v>
      </c>
      <c r="D677">
        <f>'Budget to Print (P)'!D677</f>
        <v>10000</v>
      </c>
      <c r="E677">
        <f>'Budget to Print (P)'!E677</f>
        <v>10000</v>
      </c>
      <c r="F677">
        <f>'Budget to Print (P)'!F677</f>
        <v>10000</v>
      </c>
      <c r="G677" t="str">
        <f>'Budget to Print (P)'!G677</f>
        <v>BS-12512024</v>
      </c>
    </row>
    <row r="678">
      <c r="B678">
        <f>'Budget to Print (P)'!B678</f>
        <v>2512025</v>
      </c>
      <c r="C678" t="str">
        <f>'Budget to Print (P)'!C678</f>
        <v xml:space="preserve">Drinking Water - Public-പൊതു കുടിവെള്ള വിതരണം </v>
      </c>
      <c r="D678">
        <f>'Budget to Print (P)'!D678</f>
        <v>1165656</v>
      </c>
      <c r="E678">
        <f>'Budget to Print (P)'!E678</f>
        <v>861410</v>
      </c>
      <c r="F678">
        <f>'Budget to Print (P)'!F678</f>
        <v>1000000</v>
      </c>
      <c r="G678" t="str">
        <f>'Budget to Print (P)'!G678</f>
        <v>BS-12512025</v>
      </c>
    </row>
    <row r="679">
      <c r="B679">
        <f>'Budget to Print (P)'!B679</f>
        <v>2512026</v>
      </c>
      <c r="C679" t="str">
        <f>'Budget to Print (P)'!C679</f>
        <v xml:space="preserve">Sanitation &amp; Waste Management - Public-പൊതു ശുചിത്വം-മാലിന്യ പരിപാലനം </v>
      </c>
      <c r="D679">
        <f>'Budget to Print (P)'!D679</f>
        <v>586750</v>
      </c>
      <c r="E679">
        <f>'Budget to Print (P)'!E679</f>
        <v>7557497</v>
      </c>
      <c r="F679">
        <f>'Budget to Print (P)'!F679</f>
        <v>6812800</v>
      </c>
      <c r="G679" t="str">
        <f>'Budget to Print (P)'!G679</f>
        <v>BS-12512026</v>
      </c>
    </row>
    <row r="680">
      <c r="B680">
        <f>'Budget to Print (P)'!B680</f>
        <v>2512027</v>
      </c>
      <c r="C680" t="str">
        <f>'Budget to Print (P)'!C680</f>
        <v xml:space="preserve">Crematorium- ശ്മശാനങ്ങള്‍ </v>
      </c>
      <c r="D680">
        <f>'Budget to Print (P)'!D680</f>
        <v>0</v>
      </c>
      <c r="E680">
        <f>'Budget to Print (P)'!E680</f>
        <v>0</v>
      </c>
      <c r="F680">
        <f>'Budget to Print (P)'!F680</f>
        <v>1000000</v>
      </c>
      <c r="G680" t="str">
        <f>'Budget to Print (P)'!G680</f>
        <v>BS-12512027</v>
      </c>
    </row>
    <row r="681">
      <c r="B681">
        <f>'Budget to Print (P)'!B681</f>
        <v>2513001</v>
      </c>
      <c r="C681" t="str">
        <f>'Budget to Print (P)'!C681</f>
        <v xml:space="preserve">Housing-ഭവന നിര്‍മാണം </v>
      </c>
      <c r="D681">
        <f>'Budget to Print (P)'!D681</f>
        <v>29008168</v>
      </c>
      <c r="E681">
        <f>'Budget to Print (P)'!E681</f>
        <v>72599496</v>
      </c>
      <c r="F681">
        <f>'Budget to Print (P)'!F681</f>
        <v>48430000</v>
      </c>
      <c r="G681" t="str">
        <f>'Budget to Print (P)'!G681</f>
        <v>BS-12513001</v>
      </c>
    </row>
    <row r="682">
      <c r="B682">
        <f>'Budget to Print (P)'!B682</f>
        <v>2513002</v>
      </c>
      <c r="C682" t="str">
        <f>'Budget to Print (P)'!C682</f>
        <v xml:space="preserve">Slum Development-ചേരി വികസനം </v>
      </c>
      <c r="D682">
        <f>'Budget to Print (P)'!D682</f>
        <v>0</v>
      </c>
      <c r="E682">
        <f>'Budget to Print (P)'!E682</f>
        <v>0</v>
      </c>
      <c r="F682">
        <f>'Budget to Print (P)'!F682</f>
        <v>0</v>
      </c>
      <c r="G682" t="str">
        <f>'Budget to Print (P)'!G682</f>
        <v>BS-12513002</v>
      </c>
    </row>
    <row r="683">
      <c r="B683">
        <f>'Budget to Print (P)'!B683</f>
        <v>2513003</v>
      </c>
      <c r="C683" t="str">
        <f>'Budget to Print (P)'!C683</f>
        <v xml:space="preserve">Housing Co-operative Institutions-ഭവന നിര്‍മാണ സഹകരണ സ്ഥാപനങ്ങള്‍ </v>
      </c>
      <c r="D683">
        <f>'Budget to Print (P)'!D683</f>
        <v>0</v>
      </c>
      <c r="E683">
        <f>'Budget to Print (P)'!E683</f>
        <v>0</v>
      </c>
      <c r="F683">
        <f>'Budget to Print (P)'!F683</f>
        <v>0</v>
      </c>
      <c r="G683" t="str">
        <f>'Budget to Print (P)'!G683</f>
        <v>BS-12513003</v>
      </c>
    </row>
    <row r="684">
      <c r="B684">
        <f>'Budget to Print (P)'!B684</f>
        <v>2513004</v>
      </c>
      <c r="C684" t="str">
        <f>'Budget to Print (P)'!C684</f>
        <v>Electrification-വൈദ്യുതീകരണം.</v>
      </c>
      <c r="D684">
        <f>'Budget to Print (P)'!D684</f>
        <v>0</v>
      </c>
      <c r="E684">
        <f>'Budget to Print (P)'!E684</f>
        <v>0</v>
      </c>
      <c r="F684">
        <f>'Budget to Print (P)'!F684</f>
        <v>0</v>
      </c>
      <c r="G684" t="str">
        <f>'Budget to Print (P)'!G684</f>
        <v>BS-12513004</v>
      </c>
    </row>
    <row r="685">
      <c r="B685">
        <f>'Budget to Print (P)'!B685</f>
        <v>2513005</v>
      </c>
      <c r="C685" t="str">
        <f>'Budget to Print (P)'!C685</f>
        <v xml:space="preserve">Programs for the Aged-വൃദ്ധക്ഷേമ പരിപാടികള്‍ </v>
      </c>
      <c r="D685">
        <f>'Budget to Print (P)'!D685</f>
        <v>303800</v>
      </c>
      <c r="E685">
        <f>'Budget to Print (P)'!E685</f>
        <v>700350</v>
      </c>
      <c r="F685">
        <f>'Budget to Print (P)'!F685</f>
        <v>1634620</v>
      </c>
      <c r="G685" t="str">
        <f>'Budget to Print (P)'!G685</f>
        <v>BS-12513005</v>
      </c>
    </row>
    <row r="686">
      <c r="B686">
        <f>'Budget to Print (P)'!B686</f>
        <v>2513006</v>
      </c>
      <c r="C686" t="str">
        <f>'Budget to Print (P)'!C686</f>
        <v xml:space="preserve">Programs for Physically/ Mentally Challenged-ശാരീരിക-മാനസിക വെല്ലുവിളികള്‍ നേരിടുന്നവര്‍ക്കുള്ള പരിപാടികള്‍ </v>
      </c>
      <c r="D686">
        <f>'Budget to Print (P)'!D686</f>
        <v>2185812</v>
      </c>
      <c r="E686">
        <f>'Budget to Print (P)'!E686</f>
        <v>2455000</v>
      </c>
      <c r="F686">
        <f>'Budget to Print (P)'!F686</f>
        <v>3034670</v>
      </c>
      <c r="G686" t="str">
        <f>'Budget to Print (P)'!G686</f>
        <v>BS-12513006</v>
      </c>
    </row>
    <row r="687">
      <c r="B687">
        <f>'Budget to Print (P)'!B687</f>
        <v>2513007</v>
      </c>
      <c r="C687" t="str">
        <f>'Budget to Print (P)'!C687</f>
        <v>Welfare Programs for the Destitute-അഗതി ക്ഷേമ പരിപാടികള്‍</v>
      </c>
      <c r="D687">
        <f>'Budget to Print (P)'!D687</f>
        <v>500000</v>
      </c>
      <c r="E687">
        <f>'Budget to Print (P)'!E687</f>
        <v>500000</v>
      </c>
      <c r="F687">
        <f>'Budget to Print (P)'!F687</f>
        <v>500000</v>
      </c>
      <c r="G687" t="str">
        <f>'Budget to Print (P)'!G687</f>
        <v>BS-12513007</v>
      </c>
    </row>
    <row r="688">
      <c r="B688">
        <f>'Budget to Print (P)'!B688</f>
        <v>2513008</v>
      </c>
      <c r="C688" t="str">
        <f>'Budget to Print (P)'!C688</f>
        <v xml:space="preserve">Total Poverty Alleviation Programs-ദാരിദ്ര്യ ലഘൂകരണ പരിപാടികള്‍ </v>
      </c>
      <c r="D688">
        <f>'Budget to Print (P)'!D688</f>
        <v>39249819</v>
      </c>
      <c r="E688">
        <f>'Budget to Print (P)'!E688</f>
        <v>40068000</v>
      </c>
      <c r="F688">
        <f>'Budget to Print (P)'!F688</f>
        <v>60251984</v>
      </c>
      <c r="G688" t="str">
        <f>'Budget to Print (P)'!G688</f>
        <v>BS-12513008</v>
      </c>
    </row>
    <row r="689">
      <c r="B689">
        <f>'Budget to Print (P)'!B689</f>
        <v>2513009</v>
      </c>
      <c r="C689" t="str">
        <f>'Budget to Print (P)'!C689</f>
        <v>Women's Welfare Programs-വനിതാ ക്ഷേമ പരിപാടി</v>
      </c>
      <c r="D689">
        <f>'Budget to Print (P)'!D689</f>
        <v>763868</v>
      </c>
      <c r="E689">
        <f>'Budget to Print (P)'!E689</f>
        <v>817000</v>
      </c>
      <c r="F689">
        <f>'Budget to Print (P)'!F689</f>
        <v>300000</v>
      </c>
      <c r="G689" t="str">
        <f>'Budget to Print (P)'!G689</f>
        <v>BS-12513009</v>
      </c>
    </row>
    <row r="690">
      <c r="B690">
        <f>'Budget to Print (P)'!B690</f>
        <v>2513010</v>
      </c>
      <c r="C690" t="str">
        <f>'Budget to Print (P)'!C690</f>
        <v xml:space="preserve">Special Programs for Scheduled Castes-പട്ടിക ജാതി ക്ഷേമ ത്തിനുള്ള പ്രത്യേക  പരിപാടികള്‍ </v>
      </c>
      <c r="D690">
        <f>'Budget to Print (P)'!D690</f>
        <v>464377</v>
      </c>
      <c r="E690">
        <f>'Budget to Print (P)'!E690</f>
        <v>3355000</v>
      </c>
      <c r="F690">
        <f>'Budget to Print (P)'!F690</f>
        <v>3709000</v>
      </c>
      <c r="G690" t="str">
        <f>'Budget to Print (P)'!G690</f>
        <v>BS-12513010</v>
      </c>
    </row>
    <row r="691">
      <c r="B691">
        <f>'Budget to Print (P)'!B691</f>
        <v>2513011</v>
      </c>
      <c r="C691" t="str">
        <f>'Budget to Print (P)'!C691</f>
        <v xml:space="preserve">Special Programs for Scheduled Tribes -പട്ടിക വര്‍ഗ  ക്ഷേമ ത്തിനുള്ള പ്രത്യേക  പരിപാടികള്‍ </v>
      </c>
      <c r="D691">
        <f>'Budget to Print (P)'!D691</f>
        <v>0</v>
      </c>
      <c r="E691">
        <f>'Budget to Print (P)'!E691</f>
        <v>484000</v>
      </c>
      <c r="F691">
        <f>'Budget to Print (P)'!F691</f>
        <v>698000</v>
      </c>
      <c r="G691" t="str">
        <f>'Budget to Print (P)'!G691</f>
        <v>BS-12513011</v>
      </c>
    </row>
    <row r="692">
      <c r="B692">
        <f>'Budget to Print (P)'!B692</f>
        <v>2513012</v>
      </c>
      <c r="C692" t="str">
        <f>'Budget to Print (P)'!C692</f>
        <v xml:space="preserve">Other Social Security Programs-മറ്റ് സാമൂഹ്യ സുരക്ഷിതത്വ പരിപാടികള്‍  </v>
      </c>
      <c r="D692">
        <f>'Budget to Print (P)'!D692</f>
        <v>0</v>
      </c>
      <c r="E692">
        <f>'Budget to Print (P)'!E692</f>
        <v>200000</v>
      </c>
      <c r="F692">
        <f>'Budget to Print (P)'!F692</f>
        <v>200000</v>
      </c>
      <c r="G692" t="str">
        <f>'Budget to Print (P)'!G692</f>
        <v>BS-12513012</v>
      </c>
    </row>
    <row r="693">
      <c r="B693">
        <f>'Budget to Print (P)'!B693</f>
        <v>2513013</v>
      </c>
      <c r="C693" t="str">
        <f>'Budget to Print (P)'!C693</f>
        <v xml:space="preserve">EMS Total Housing Program-ഇ എം എസ് .സമ്പൂര്‍ണ ഭവന  പദ്ധതി </v>
      </c>
      <c r="D693">
        <f>'Budget to Print (P)'!D693</f>
        <v>0</v>
      </c>
      <c r="E693">
        <f>'Budget to Print (P)'!E693</f>
        <v>0</v>
      </c>
      <c r="F693">
        <f>'Budget to Print (P)'!F693</f>
        <v>0</v>
      </c>
      <c r="G693" t="str">
        <f>'Budget to Print (P)'!G693</f>
        <v>BS-12513013</v>
      </c>
    </row>
    <row r="694">
      <c r="B694">
        <f>'Budget to Print (P)'!B694</f>
        <v>2513014</v>
      </c>
      <c r="C694" t="str">
        <f>'Budget to Print (P)'!C694</f>
        <v>Housing &amp; House Electrification - Construction/Purchase by Local Government-</v>
      </c>
      <c r="D694">
        <f>'Budget to Print (P)'!D694</f>
        <v>0</v>
      </c>
      <c r="E694">
        <f>'Budget to Print (P)'!E694</f>
        <v>0</v>
      </c>
      <c r="F694">
        <f>'Budget to Print (P)'!F694</f>
        <v>0</v>
      </c>
      <c r="G694" t="str">
        <f>'Budget to Print (P)'!G694</f>
        <v>BS-12513014</v>
      </c>
    </row>
    <row r="695">
      <c r="B695">
        <f>'Budget to Print (P)'!B695</f>
        <v>2513015</v>
      </c>
      <c r="C695" t="str">
        <f>'Budget to Print (P)'!C695</f>
        <v xml:space="preserve">Housing &amp; House Electrification - Loan Repayment- ഭവനം/ഭവന വൈദ്യുതീകരണം -ലോണ്‍ തിരിച്ചടവ് </v>
      </c>
      <c r="D695">
        <f>'Budget to Print (P)'!D695</f>
        <v>0</v>
      </c>
      <c r="E695">
        <f>'Budget to Print (P)'!E695</f>
        <v>0</v>
      </c>
      <c r="F695">
        <f>'Budget to Print (P)'!F695</f>
        <v>0</v>
      </c>
      <c r="G695" t="str">
        <f>'Budget to Print (P)'!G695</f>
        <v>BS-12513015</v>
      </c>
    </row>
    <row r="696">
      <c r="B696">
        <f>'Budget to Print (P)'!B696</f>
        <v>2514001</v>
      </c>
      <c r="C696" t="str">
        <f>'Budget to Print (P)'!C696</f>
        <v xml:space="preserve">Development Programs for Women and Children -വനിതാ ശിശു ക്ഷേമ പരിപാടികള്‍ </v>
      </c>
      <c r="D696">
        <f>'Budget to Print (P)'!D696</f>
        <v>0</v>
      </c>
      <c r="E696">
        <f>'Budget to Print (P)'!E696</f>
        <v>200000</v>
      </c>
      <c r="F696">
        <f>'Budget to Print (P)'!F696</f>
        <v>200000</v>
      </c>
      <c r="G696" t="str">
        <f>'Budget to Print (P)'!G696</f>
        <v>BS-12514001</v>
      </c>
    </row>
    <row r="697">
      <c r="B697">
        <f>'Budget to Print (P)'!B697</f>
        <v>2514002</v>
      </c>
      <c r="C697" t="str">
        <f>'Budget to Print (P)'!C697</f>
        <v xml:space="preserve">Special Child Welfare Program-പ്രത്യേക ശിശുക്ഷേമ പരിപാടികള്‍ </v>
      </c>
      <c r="D697">
        <f>'Budget to Print (P)'!D697</f>
        <v>0</v>
      </c>
      <c r="E697">
        <f>'Budget to Print (P)'!E697</f>
        <v>0</v>
      </c>
      <c r="F697">
        <f>'Budget to Print (P)'!F697</f>
        <v>0</v>
      </c>
      <c r="G697" t="str">
        <f>'Budget to Print (P)'!G697</f>
        <v>BS-12514002</v>
      </c>
    </row>
    <row r="698">
      <c r="B698">
        <f>'Budget to Print (P)'!B698</f>
        <v>2514101</v>
      </c>
      <c r="C698" t="str">
        <f>'Budget to Print (P)'!C698</f>
        <v xml:space="preserve">Anganwadi Nutrition-അംഗന്‍വാടി  പോഷകാഹാര പരി പാടി </v>
      </c>
      <c r="D698">
        <f>'Budget to Print (P)'!D698</f>
        <v>4810923</v>
      </c>
      <c r="E698">
        <f>'Budget to Print (P)'!E698</f>
        <v>5228264</v>
      </c>
      <c r="F698">
        <f>'Budget to Print (P)'!F698</f>
        <v>5500000</v>
      </c>
      <c r="G698" t="str">
        <f>'Budget to Print (P)'!G698</f>
        <v>BS-12514101</v>
      </c>
    </row>
    <row r="699">
      <c r="B699">
        <f>'Budget to Print (P)'!B699</f>
        <v>2514102</v>
      </c>
      <c r="C699" t="str">
        <f>'Budget to Print (P)'!C699</f>
        <v xml:space="preserve">Other Nutrition Distribution Programme-മറ്റ് പോഷകാഹാര പരിപാടികള്‍ </v>
      </c>
      <c r="D699">
        <f>'Budget to Print (P)'!D699</f>
        <v>0</v>
      </c>
      <c r="E699">
        <f>'Budget to Print (P)'!E699</f>
        <v>0</v>
      </c>
      <c r="F699">
        <f>'Budget to Print (P)'!F699</f>
        <v>0</v>
      </c>
      <c r="G699" t="str">
        <f>'Budget to Print (P)'!G699</f>
        <v>BS-12514102</v>
      </c>
    </row>
    <row r="700">
      <c r="B700">
        <f>'Budget to Print (P)'!B700</f>
        <v>2514201</v>
      </c>
      <c r="C700" t="str">
        <f>'Budget to Print (P)'!C700</f>
        <v xml:space="preserve">Anganwadi Infrastructure-അംഗന്‍വാടി പശ്ചാത്തല സൌകര്യങ്ങള്‍ </v>
      </c>
      <c r="D700">
        <f>'Budget to Print (P)'!D700</f>
        <v>190933</v>
      </c>
      <c r="E700">
        <f>'Budget to Print (P)'!E700</f>
        <v>125000</v>
      </c>
      <c r="F700">
        <f>'Budget to Print (P)'!F700</f>
        <v>200000</v>
      </c>
      <c r="G700" t="str">
        <f>'Budget to Print (P)'!G700</f>
        <v>BS-12514201</v>
      </c>
    </row>
    <row r="701">
      <c r="B701">
        <f>'Budget to Print (P)'!B701</f>
        <v>2514202</v>
      </c>
      <c r="C701" t="str">
        <f>'Budget to Print (P)'!C701</f>
        <v xml:space="preserve">Anganwadi Related Services-അംഗന്‍വാടി അനുബന്ധ സൌകര്യങ്ങള്‍ </v>
      </c>
      <c r="D701">
        <f>'Budget to Print (P)'!D701</f>
        <v>1316400</v>
      </c>
      <c r="E701">
        <f>'Budget to Print (P)'!E701</f>
        <v>1215000</v>
      </c>
      <c r="F701">
        <f>'Budget to Print (P)'!F701</f>
        <v>1515000</v>
      </c>
      <c r="G701" t="str">
        <f>'Budget to Print (P)'!G701</f>
        <v>BS-12514202</v>
      </c>
    </row>
    <row r="702">
      <c r="B702">
        <f>'Budget to Print (P)'!B702</f>
        <v>2515001</v>
      </c>
      <c r="C702" t="str">
        <f>'Budget to Print (P)'!C702</f>
        <v>Labour and Labour Welfare-തൊഴിലും തൊഴിലാളി ക്ഷേമവും</v>
      </c>
      <c r="D702">
        <f>'Budget to Print (P)'!D702</f>
        <v>0</v>
      </c>
      <c r="E702">
        <f>'Budget to Print (P)'!E702</f>
        <v>0</v>
      </c>
      <c r="F702">
        <f>'Budget to Print (P)'!F702</f>
        <v>0</v>
      </c>
      <c r="G702" t="str">
        <f>'Budget to Print (P)'!G702</f>
        <v>BS-12515001</v>
      </c>
    </row>
    <row r="703">
      <c r="B703">
        <f>'Budget to Print (P)'!B703</f>
        <v>2516001</v>
      </c>
      <c r="C703" t="str">
        <f>'Budget to Print (P)'!C703</f>
        <v xml:space="preserve">General Economic Services - Tourism-ടൂറിസം </v>
      </c>
      <c r="D703">
        <f>'Budget to Print (P)'!D703</f>
        <v>0</v>
      </c>
      <c r="E703">
        <f>'Budget to Print (P)'!E703</f>
        <v>0</v>
      </c>
      <c r="F703">
        <f>'Budget to Print (P)'!F703</f>
        <v>0</v>
      </c>
      <c r="G703" t="str">
        <f>'Budget to Print (P)'!G703</f>
        <v>BS-12516001</v>
      </c>
    </row>
    <row r="704">
      <c r="B704">
        <f>'Budget to Print (P)'!B704</f>
        <v>2516002</v>
      </c>
      <c r="C704" t="str">
        <f>'Budget to Print (P)'!C704</f>
        <v>General Economic Services- Public Distribution System -പൊതു വിതരണ സമ്പ്രദായം</v>
      </c>
      <c r="D704">
        <f>'Budget to Print (P)'!D704</f>
        <v>0</v>
      </c>
      <c r="E704">
        <f>'Budget to Print (P)'!E704</f>
        <v>0</v>
      </c>
      <c r="F704">
        <f>'Budget to Print (P)'!F704</f>
        <v>0</v>
      </c>
      <c r="G704" t="str">
        <f>'Budget to Print (P)'!G704</f>
        <v>BS-12516002</v>
      </c>
    </row>
    <row r="705">
      <c r="B705">
        <f>'Budget to Print (P)'!B705</f>
        <v>2516003</v>
      </c>
      <c r="C705" t="str">
        <f>'Budget to Print (P)'!C705</f>
        <v xml:space="preserve">General Economic Services- Public Crematoriums and Burial Grounds -പൊതു ശ്മശാനങ്ങളും,അനുബന്ധ സ്ഥാപനങ്ങളും </v>
      </c>
      <c r="D705">
        <f>'Budget to Print (P)'!D705</f>
        <v>0</v>
      </c>
      <c r="E705">
        <f>'Budget to Print (P)'!E705</f>
        <v>0</v>
      </c>
      <c r="F705">
        <f>'Budget to Print (P)'!F705</f>
        <v>0</v>
      </c>
      <c r="G705" t="str">
        <f>'Budget to Print (P)'!G705</f>
        <v>BS-12516003</v>
      </c>
    </row>
    <row r="706">
      <c r="B706">
        <f>'Budget to Print (P)'!B706</f>
        <v>2516004</v>
      </c>
      <c r="C706" t="str">
        <f>'Budget to Print (P)'!C706</f>
        <v xml:space="preserve">General Economic Services- Surveys and Studies-സര്‍വേകളും പഠനങ്ങളും </v>
      </c>
      <c r="D706">
        <f>'Budget to Print (P)'!D706</f>
        <v>0</v>
      </c>
      <c r="E706">
        <f>'Budget to Print (P)'!E706</f>
        <v>0</v>
      </c>
      <c r="F706">
        <f>'Budget to Print (P)'!F706</f>
        <v>0</v>
      </c>
      <c r="G706" t="str">
        <f>'Budget to Print (P)'!G706</f>
        <v>BS-12516004</v>
      </c>
    </row>
    <row r="707">
      <c r="B707">
        <f>'Budget to Print (P)'!B707</f>
        <v>2516005</v>
      </c>
      <c r="C707" t="str">
        <f>'Budget to Print (P)'!C707</f>
        <v xml:space="preserve">General Economic Services- Plan Formulation, Monitoring and Evaluation-പദ്ധതി രൂപീകരണം ,മോണിറ്ററിംഗ് </v>
      </c>
      <c r="D707">
        <f>'Budget to Print (P)'!D707</f>
        <v>289197</v>
      </c>
      <c r="E707">
        <f>'Budget to Print (P)'!E707</f>
        <v>410803</v>
      </c>
      <c r="F707">
        <f>'Budget to Print (P)'!F707</f>
        <v>400000</v>
      </c>
      <c r="G707" t="str">
        <f>'Budget to Print (P)'!G707</f>
        <v>BS-12516005</v>
      </c>
    </row>
    <row r="708">
      <c r="B708">
        <f>'Budget to Print (P)'!B708</f>
        <v>2516006</v>
      </c>
      <c r="C708" t="str">
        <f>'Budget to Print (P)'!C708</f>
        <v xml:space="preserve">General Economic Services-  Good Governance -സല്‍ ഭരണം </v>
      </c>
      <c r="D708">
        <f>'Budget to Print (P)'!D708</f>
        <v>0</v>
      </c>
      <c r="E708">
        <f>'Budget to Print (P)'!E708</f>
        <v>0</v>
      </c>
      <c r="F708">
        <f>'Budget to Print (P)'!F708</f>
        <v>0</v>
      </c>
      <c r="G708" t="str">
        <f>'Budget to Print (P)'!G708</f>
        <v>BS-12516006</v>
      </c>
    </row>
    <row r="709">
      <c r="B709">
        <f>'Budget to Print (P)'!B709</f>
        <v>2516007</v>
      </c>
      <c r="C709" t="str">
        <f>'Budget to Print (P)'!C709</f>
        <v xml:space="preserve">General Economic Services-  Computerisation of LSGIs and Transferred Institutions-തദ്ദേശ ഭരണ സ്ഥാപനങ്ങളുടെയും ഘടക സ്ഥാപനങ്ങളുടെയും കമ്പ്യൂട്ടര്‍ വല്‍ക്കരണം </v>
      </c>
      <c r="D709">
        <f>'Budget to Print (P)'!D709</f>
        <v>0</v>
      </c>
      <c r="E709">
        <f>'Budget to Print (P)'!E709</f>
        <v>0</v>
      </c>
      <c r="F709">
        <f>'Budget to Print (P)'!F709</f>
        <v>0</v>
      </c>
      <c r="G709" t="str">
        <f>'Budget to Print (P)'!G709</f>
        <v>BS-12516007</v>
      </c>
    </row>
    <row r="710">
      <c r="B710">
        <f>'Budget to Print (P)'!B710</f>
        <v>2516008</v>
      </c>
      <c r="C710" t="str">
        <f>'Budget to Print (P)'!C710</f>
        <v xml:space="preserve">General Economic Services- Other Plan Expenditure-മറ്റ് പ്ലാന്‍ ചെലവുകള്‍ </v>
      </c>
      <c r="D710">
        <f>'Budget to Print (P)'!D710</f>
        <v>0</v>
      </c>
      <c r="E710">
        <f>'Budget to Print (P)'!E710</f>
        <v>0</v>
      </c>
      <c r="F710">
        <f>'Budget to Print (P)'!F710</f>
        <v>0</v>
      </c>
      <c r="G710" t="str">
        <f>'Budget to Print (P)'!G710</f>
        <v>BS-12516008</v>
      </c>
    </row>
    <row r="711">
      <c r="B711">
        <f>'Budget to Print (P)'!B711</f>
        <v>2516101</v>
      </c>
      <c r="C711" t="str">
        <f>'Budget to Print (P)'!C711</f>
        <v xml:space="preserve">Vocational Capacity Building - Vocational Training-തൊഴില്‍ നൈപുണ്യ വികസനം -തൊഴില്‍ പരിശീലനം </v>
      </c>
      <c r="D711">
        <f>'Budget to Print (P)'!D711</f>
        <v>0</v>
      </c>
      <c r="E711">
        <f>'Budget to Print (P)'!E711</f>
        <v>0</v>
      </c>
      <c r="F711">
        <f>'Budget to Print (P)'!F711</f>
        <v>0</v>
      </c>
      <c r="G711" t="str">
        <f>'Budget to Print (P)'!G711</f>
        <v>BS-12516101</v>
      </c>
    </row>
    <row r="712">
      <c r="B712">
        <f>'Budget to Print (P)'!B712</f>
        <v>2516102</v>
      </c>
      <c r="C712" t="str">
        <f>'Budget to Print (P)'!C712</f>
        <v xml:space="preserve">Vocational Capacity Building - Institutional Development-തൊഴില്‍ നൈപുണ്യ വികസനം -സ്ഥാപനങ്ങളുടെ വികസനം  </v>
      </c>
      <c r="D712">
        <f>'Budget to Print (P)'!D712</f>
        <v>0</v>
      </c>
      <c r="E712">
        <f>'Budget to Print (P)'!E712</f>
        <v>0</v>
      </c>
      <c r="F712">
        <f>'Budget to Print (P)'!F712</f>
        <v>0</v>
      </c>
      <c r="G712" t="str">
        <f>'Budget to Print (P)'!G712</f>
        <v>BS-12516102</v>
      </c>
    </row>
    <row r="713">
      <c r="B713">
        <f>'Budget to Print (P)'!B713</f>
        <v>2516201</v>
      </c>
      <c r="C713" t="str">
        <f>'Budget to Print (P)'!C713</f>
        <v xml:space="preserve">Energy Conservation-ഊര്‍ജ സംരക്ഷണം </v>
      </c>
      <c r="D713">
        <f>'Budget to Print (P)'!D713</f>
        <v>0</v>
      </c>
      <c r="E713">
        <f>'Budget to Print (P)'!E713</f>
        <v>0</v>
      </c>
      <c r="F713">
        <f>'Budget to Print (P)'!F713</f>
        <v>0</v>
      </c>
      <c r="G713" t="str">
        <f>'Budget to Print (P)'!G713</f>
        <v>BS-12516201</v>
      </c>
    </row>
    <row r="714">
      <c r="B714">
        <f>'Budget to Print (P)'!B714</f>
        <v>2516202</v>
      </c>
      <c r="C714" t="str">
        <f>'Budget to Print (P)'!C714</f>
        <v xml:space="preserve">Energy Conservation - Non-Conventional Energy-ഊര്‍ജ സംരക്ഷണം-പാരമ്പര്യേതര ഊര്‍ജ സ്രോതസ്സുകള്‍ </v>
      </c>
      <c r="D714">
        <f>'Budget to Print (P)'!D714</f>
        <v>0</v>
      </c>
      <c r="E714">
        <f>'Budget to Print (P)'!E714</f>
        <v>0</v>
      </c>
      <c r="F714">
        <f>'Budget to Print (P)'!F714</f>
        <v>0</v>
      </c>
      <c r="G714" t="str">
        <f>'Budget to Print (P)'!G714</f>
        <v>BS-12516202</v>
      </c>
    </row>
    <row r="715">
      <c r="B715">
        <f>'Budget to Print (P)'!B715</f>
        <v>2516301</v>
      </c>
      <c r="C715" t="str">
        <f>'Budget to Print (P)'!C715</f>
        <v xml:space="preserve">Electricity Line Extension-വൈദ്യുത ലൈന്‍ നീട്ടല്‍ </v>
      </c>
      <c r="D715">
        <f>'Budget to Print (P)'!D715</f>
        <v>0</v>
      </c>
      <c r="E715">
        <f>'Budget to Print (P)'!E715</f>
        <v>0</v>
      </c>
      <c r="F715">
        <f>'Budget to Print (P)'!F715</f>
        <v>0</v>
      </c>
      <c r="G715" t="str">
        <f>'Budget to Print (P)'!G715</f>
        <v>BS-12516301</v>
      </c>
    </row>
    <row r="716">
      <c r="B716">
        <f>'Budget to Print (P)'!B716</f>
        <v>2516302</v>
      </c>
      <c r="C716" t="str">
        <f>'Budget to Print (P)'!C716</f>
        <v xml:space="preserve">Electricity Line - Transformer - Voltage Improvement-വോള്‍ട്ടത വര്‍ധിപ്പിക്കല്‍- ട്രാന്‍സ്ഫോര്‍മര്‍ സ്ഥാപിക്കല്‍ </v>
      </c>
      <c r="D716">
        <f>'Budget to Print (P)'!D716</f>
        <v>0</v>
      </c>
      <c r="E716">
        <f>'Budget to Print (P)'!E716</f>
        <v>0</v>
      </c>
      <c r="F716">
        <f>'Budget to Print (P)'!F716</f>
        <v>0</v>
      </c>
      <c r="G716" t="str">
        <f>'Budget to Print (P)'!G716</f>
        <v>BS-12516302</v>
      </c>
    </row>
    <row r="717">
      <c r="B717">
        <f>'Budget to Print (P)'!B717</f>
        <v>2516401</v>
      </c>
      <c r="C717" t="str">
        <f>'Budget to Print (P)'!C717</f>
        <v xml:space="preserve">Tourism Infrastructure-ടൂറിസം പശ്ചാത്തല സൌകര്യങ്ങള്‍ </v>
      </c>
      <c r="D717">
        <f>'Budget to Print (P)'!D717</f>
        <v>0</v>
      </c>
      <c r="E717">
        <f>'Budget to Print (P)'!E717</f>
        <v>0</v>
      </c>
      <c r="F717">
        <f>'Budget to Print (P)'!F717</f>
        <v>0</v>
      </c>
      <c r="G717" t="str">
        <f>'Budget to Print (P)'!G717</f>
        <v>BS-12516401</v>
      </c>
    </row>
    <row r="718">
      <c r="B718">
        <f>'Budget to Print (P)'!B718</f>
        <v>2516501</v>
      </c>
      <c r="C718" t="str">
        <f>'Budget to Print (P)'!C718</f>
        <v>Local Government Service Delivery Improvement-(</v>
      </c>
      <c r="D718">
        <f>'Budget to Print (P)'!D718</f>
        <v>83270</v>
      </c>
      <c r="E718">
        <f>'Budget to Print (P)'!E718</f>
        <v>0</v>
      </c>
      <c r="F718">
        <f>'Budget to Print (P)'!F718</f>
        <v>100000</v>
      </c>
      <c r="G718" t="str">
        <f>'Budget to Print (P)'!G718</f>
        <v>BS-12516501</v>
      </c>
    </row>
    <row r="719">
      <c r="B719">
        <f>'Budget to Print (P)'!B719</f>
        <v>2516502</v>
      </c>
      <c r="C719" t="str">
        <f>'Budget to Print (P)'!C719</f>
        <v xml:space="preserve">Transferred Institution Service Delivery Improvement- ഘടക സ്ഥാപനങ്ങളില്‍ നിന്നുള്ള സേവന സൌകര്യങ്ങള്‍ വര്‍ധിപ്പിക്കല്‍ </v>
      </c>
      <c r="D719">
        <f>'Budget to Print (P)'!D719</f>
        <v>381349</v>
      </c>
      <c r="E719">
        <f>'Budget to Print (P)'!E719</f>
        <v>470690</v>
      </c>
      <c r="F719">
        <f>'Budget to Print (P)'!F719</f>
        <v>500000</v>
      </c>
      <c r="G719" t="str">
        <f>'Budget to Print (P)'!G719</f>
        <v>BS-12516502</v>
      </c>
    </row>
    <row r="720">
      <c r="B720" t="str">
        <f>'Budget to Print (P)'!B720</f>
        <v/>
      </c>
      <c r="C720" t="str">
        <f>'Budget to Print (P)'!C720</f>
        <v/>
      </c>
      <c r="D720" t="str">
        <f>'Budget to Print (P)'!D720</f>
        <v/>
      </c>
      <c r="E720" t="str">
        <f>'Budget to Print (P)'!E720</f>
        <v/>
      </c>
      <c r="F720" t="str">
        <f>'Budget to Print (P)'!F720</f>
        <v/>
      </c>
      <c r="G720" t="str">
        <f>'Budget to Print (P)'!G720</f>
        <v>Blank Row</v>
      </c>
    </row>
    <row r="721">
      <c r="B721" t="str">
        <f>'Budget to Print (P)'!B721</f>
        <v/>
      </c>
      <c r="C721" t="str">
        <f>'Budget to Print (P)'!C721</f>
        <v/>
      </c>
      <c r="D721" t="str">
        <f>'Budget to Print (P)'!D721</f>
        <v/>
      </c>
      <c r="E721" t="str">
        <f>'Budget to Print (P)'!E721</f>
        <v/>
      </c>
      <c r="F721" t="str">
        <f>'Budget to Print (P)'!F721</f>
        <v/>
      </c>
      <c r="G721" t="str">
        <f>'Budget to Print (P)'!G721</f>
        <v>Blank Row</v>
      </c>
    </row>
    <row r="722">
      <c r="B722" t="str">
        <f>'Budget to Print (P)'!B722</f>
        <v/>
      </c>
      <c r="C722" t="str">
        <f>'Budget to Print (P)'!C722</f>
        <v/>
      </c>
      <c r="D722" t="str">
        <f>'Budget to Print (P)'!D722</f>
        <v/>
      </c>
      <c r="E722" t="str">
        <f>'Budget to Print (P)'!E722</f>
        <v/>
      </c>
      <c r="F722" t="str">
        <f>'Budget to Print (P)'!F722</f>
        <v/>
      </c>
      <c r="G722" t="str">
        <f>'Budget to Print (P)'!G722</f>
        <v>Blank Row</v>
      </c>
    </row>
    <row r="723">
      <c r="B723" t="str">
        <f>'Budget to Print (P)'!B723</f>
        <v/>
      </c>
      <c r="C723" t="str">
        <f>'Budget to Print (P)'!C723</f>
        <v/>
      </c>
      <c r="D723" t="str">
        <f>'Budget to Print (P)'!D723</f>
        <v/>
      </c>
      <c r="E723" t="str">
        <f>'Budget to Print (P)'!E723</f>
        <v/>
      </c>
      <c r="F723" t="str">
        <f>'Budget to Print (P)'!F723</f>
        <v/>
      </c>
      <c r="G723" t="str">
        <f>'Budget to Print (P)'!G723</f>
        <v>Blank Row</v>
      </c>
    </row>
    <row r="724">
      <c r="B724" t="str">
        <f>'Budget to Print (P)'!B724</f>
        <v/>
      </c>
      <c r="C724" t="str">
        <f>'Budget to Print (P)'!C724</f>
        <v/>
      </c>
      <c r="D724" t="str">
        <f>'Budget to Print (P)'!D724</f>
        <v/>
      </c>
      <c r="E724" t="str">
        <f>'Budget to Print (P)'!E724</f>
        <v/>
      </c>
      <c r="F724" t="str">
        <f>'Budget to Print (P)'!F724</f>
        <v/>
      </c>
      <c r="G724" t="str">
        <f>'Budget to Print (P)'!G724</f>
        <v>Blank Row</v>
      </c>
    </row>
    <row r="725">
      <c r="B725" t="str">
        <f>'Budget to Print (P)'!B725</f>
        <v/>
      </c>
      <c r="C725" t="str">
        <f>'Budget to Print (P)'!C725</f>
        <v/>
      </c>
      <c r="D725" t="str">
        <f>'Budget to Print (P)'!D725</f>
        <v/>
      </c>
      <c r="E725" t="str">
        <f>'Budget to Print (P)'!E725</f>
        <v/>
      </c>
      <c r="F725" t="str">
        <f>'Budget to Print (P)'!F725</f>
        <v/>
      </c>
      <c r="G725" t="str">
        <f>'Budget to Print (P)'!G725</f>
        <v>Blank Row</v>
      </c>
    </row>
    <row r="726">
      <c r="B726" t="str">
        <f>'Budget to Print (P)'!B726</f>
        <v/>
      </c>
      <c r="C726" t="str">
        <f>'Budget to Print (P)'!C726</f>
        <v/>
      </c>
      <c r="D726" t="str">
        <f>'Budget to Print (P)'!D726</f>
        <v/>
      </c>
      <c r="E726" t="str">
        <f>'Budget to Print (P)'!E726</f>
        <v/>
      </c>
      <c r="F726" t="str">
        <f>'Budget to Print (P)'!F726</f>
        <v/>
      </c>
      <c r="G726" t="str">
        <f>'Budget to Print (P)'!G726</f>
        <v>Blank Row</v>
      </c>
    </row>
    <row r="727">
      <c r="B727" t="str">
        <f>'Budget to Print (P)'!B727</f>
        <v/>
      </c>
      <c r="C727" t="str">
        <f>'Budget to Print (P)'!C727</f>
        <v/>
      </c>
      <c r="D727" t="str">
        <f>'Budget to Print (P)'!D727</f>
        <v/>
      </c>
      <c r="E727" t="str">
        <f>'Budget to Print (P)'!E727</f>
        <v/>
      </c>
      <c r="F727" t="str">
        <f>'Budget to Print (P)'!F727</f>
        <v/>
      </c>
      <c r="G727" t="str">
        <f>'Budget to Print (P)'!G727</f>
        <v>Blank Row</v>
      </c>
    </row>
    <row r="728">
      <c r="B728" t="str">
        <f>'Budget to Print (P)'!B728</f>
        <v/>
      </c>
      <c r="C728" t="str">
        <f>'Budget to Print (P)'!C728</f>
        <v/>
      </c>
      <c r="D728" t="str">
        <f>'Budget to Print (P)'!D728</f>
        <v/>
      </c>
      <c r="E728" t="str">
        <f>'Budget to Print (P)'!E728</f>
        <v/>
      </c>
      <c r="F728" t="str">
        <f>'Budget to Print (P)'!F728</f>
        <v/>
      </c>
      <c r="G728" t="str">
        <f>'Budget to Print (P)'!G728</f>
        <v>Blank Row</v>
      </c>
    </row>
    <row r="729">
      <c r="B729" t="str">
        <f>'Budget to Print (P)'!B729</f>
        <v/>
      </c>
      <c r="C729" t="str">
        <f>'Budget to Print (P)'!C729</f>
        <v/>
      </c>
      <c r="D729" t="str">
        <f>'Budget to Print (P)'!D729</f>
        <v/>
      </c>
      <c r="E729" t="str">
        <f>'Budget to Print (P)'!E729</f>
        <v/>
      </c>
      <c r="F729" t="str">
        <f>'Budget to Print (P)'!F729</f>
        <v/>
      </c>
      <c r="G729" t="str">
        <f>'Budget to Print (P)'!G729</f>
        <v>Blank Row</v>
      </c>
    </row>
    <row r="730">
      <c r="B730" t="str">
        <f>'Budget to Print (P)'!B730</f>
        <v/>
      </c>
      <c r="C730" t="str">
        <f>'Budget to Print (P)'!C730</f>
        <v/>
      </c>
      <c r="D730" t="str">
        <f>'Budget to Print (P)'!D730</f>
        <v/>
      </c>
      <c r="E730" t="str">
        <f>'Budget to Print (P)'!E730</f>
        <v/>
      </c>
      <c r="F730" t="str">
        <f>'Budget to Print (P)'!F730</f>
        <v/>
      </c>
      <c r="G730" t="str">
        <f>'Budget to Print (P)'!G730</f>
        <v>Blank Row</v>
      </c>
    </row>
    <row r="731">
      <c r="B731">
        <f>'Budget to Print (P)'!B731</f>
        <v>251</v>
      </c>
      <c r="C731" t="str">
        <f>'Budget to Print (P)'!C731</f>
        <v>Total-Decentralised Plan Programme - Service Sector</v>
      </c>
      <c r="D731">
        <f>'Budget to Print (P)'!D731</f>
        <v>86994184</v>
      </c>
      <c r="E731">
        <f>'Budget to Print (P)'!E731</f>
        <v>145403864</v>
      </c>
      <c r="F731">
        <f>'Budget to Print (P)'!F731</f>
        <v>145321074</v>
      </c>
      <c r="G731" t="str">
        <f>'Budget to Print (P)'!G731</f>
        <v>BS-1251</v>
      </c>
    </row>
    <row r="732" xml:space="preserve">
      <c r="B732" t="str">
        <v>BS-9 PARTICULARS</v>
      </c>
      <c r="D732" t="str">
        <f>D32</f>
        <v>Actuals for the year 2023-2024   (യഥാര്‍ത്ഥ കണക്ക് 2023-2024)</v>
      </c>
      <c r="E732" t="str">
        <f>E32</f>
        <v>Budget  for the  year (including all revisions) 2024-2025  (പരിഷ്കരിച്ച ബജറ്റ്  2024-2025)</v>
      </c>
      <c r="F732" t="str" xml:space="preserve">
        <f>F32</f>
        <v xml:space="preserve">Budget for the Year2025-2026
 (ബജറ്റ്-2025-2026)</v>
      </c>
      <c r="G732" t="str">
        <v>Statement</v>
      </c>
    </row>
    <row r="733">
      <c r="B733" t="str">
        <f>'BS-9'!B211</f>
        <v>252 - Decentralised Plan Programme - Infrastructure Sector</v>
      </c>
      <c r="G733" t="str">
        <f>'Budget to Print (P)'!G733</f>
        <v>BS-1252 - Decentralised Plan Programme - Infrastructure Sector</v>
      </c>
    </row>
    <row r="734">
      <c r="B734">
        <f>'Budget to Print (P)'!B734</f>
        <v>2521001</v>
      </c>
      <c r="C734" t="str">
        <f>'Budget to Print (P)'!C734</f>
        <v xml:space="preserve">Energy - Electrification of Street Lights-തെരുവ് വിളക്കുകളുടെ വൈദ്യുതീകരണം </v>
      </c>
      <c r="D734">
        <f>'Budget to Print (P)'!D734</f>
        <v>208000</v>
      </c>
      <c r="E734">
        <f>'Budget to Print (P)'!E734</f>
        <v>1000000</v>
      </c>
      <c r="F734">
        <f>'Budget to Print (P)'!F734</f>
        <v>1000000</v>
      </c>
      <c r="G734" t="str">
        <f>'Budget to Print (P)'!G734</f>
        <v>BS-12521001</v>
      </c>
    </row>
    <row r="735">
      <c r="B735">
        <f>'Budget to Print (P)'!B735</f>
        <v>2521002</v>
      </c>
      <c r="C735" t="str">
        <f>'Budget to Print (P)'!C735</f>
        <v xml:space="preserve">Energy - Other Electrification Programs-മറ്റ് വൈദ്യുതീകരണ പ്രവര്‍ത്തനങ്ങള്‍ </v>
      </c>
      <c r="D735">
        <f>'Budget to Print (P)'!D735</f>
        <v>0</v>
      </c>
      <c r="E735">
        <f>'Budget to Print (P)'!E735</f>
        <v>0</v>
      </c>
      <c r="F735">
        <f>'Budget to Print (P)'!F735</f>
        <v>0</v>
      </c>
      <c r="G735" t="str">
        <f>'Budget to Print (P)'!G735</f>
        <v>BS-12521002</v>
      </c>
    </row>
    <row r="736">
      <c r="B736">
        <f>'Budget to Print (P)'!B736</f>
        <v>2521003</v>
      </c>
      <c r="C736" t="str">
        <f>'Budget to Print (P)'!C736</f>
        <v xml:space="preserve">Non-conventional Energy-പാരമ്പര്യേതര ഊര്‍ജ സ്രോതസ്സുകള്‍ </v>
      </c>
      <c r="D736">
        <f>'Budget to Print (P)'!D736</f>
        <v>0</v>
      </c>
      <c r="E736">
        <f>'Budget to Print (P)'!E736</f>
        <v>0</v>
      </c>
      <c r="F736">
        <f>'Budget to Print (P)'!F736</f>
        <v>0</v>
      </c>
      <c r="G736" t="str">
        <f>'Budget to Print (P)'!G736</f>
        <v>BS-12521003</v>
      </c>
    </row>
    <row r="737">
      <c r="B737">
        <f>'Budget to Print (P)'!B737</f>
        <v>2521004</v>
      </c>
      <c r="C737" t="str">
        <f>'Budget to Print (P)'!C737</f>
        <v xml:space="preserve">Conservation of Energy-ഊര്‍ജ സംരക്ഷണം </v>
      </c>
      <c r="D737">
        <f>'Budget to Print (P)'!D737</f>
        <v>0</v>
      </c>
      <c r="E737">
        <f>'Budget to Print (P)'!E737</f>
        <v>0</v>
      </c>
      <c r="F737">
        <f>'Budget to Print (P)'!F737</f>
        <v>0</v>
      </c>
      <c r="G737" t="str">
        <f>'Budget to Print (P)'!G737</f>
        <v>BS-12521004</v>
      </c>
    </row>
    <row r="738">
      <c r="B738">
        <f>'Budget to Print (P)'!B738</f>
        <v>2521005</v>
      </c>
      <c r="C738" t="str">
        <f>'Budget to Print (P)'!C738</f>
        <v xml:space="preserve">Energy Audit-എനര്‍ജി ഓഡിറ്റ് </v>
      </c>
      <c r="D738">
        <f>'Budget to Print (P)'!D738</f>
        <v>0</v>
      </c>
      <c r="E738">
        <f>'Budget to Print (P)'!E738</f>
        <v>0</v>
      </c>
      <c r="F738">
        <f>'Budget to Print (P)'!F738</f>
        <v>0</v>
      </c>
      <c r="G738" t="str">
        <f>'Budget to Print (P)'!G738</f>
        <v>BS-12521005</v>
      </c>
    </row>
    <row r="739">
      <c r="B739">
        <f>'Budget to Print (P)'!B739</f>
        <v>2521006</v>
      </c>
      <c r="C739" t="str">
        <f>'Budget to Print (P)'!C739</f>
        <v xml:space="preserve">Other Energy Sector Programs-ഊര്‍ജ മേഖലയിലെ മറ്റ് പരിപാടികള്‍ </v>
      </c>
      <c r="D739">
        <f>'Budget to Print (P)'!D739</f>
        <v>0</v>
      </c>
      <c r="E739">
        <f>'Budget to Print (P)'!E739</f>
        <v>0</v>
      </c>
      <c r="F739">
        <f>'Budget to Print (P)'!F739</f>
        <v>0</v>
      </c>
      <c r="G739" t="str">
        <f>'Budget to Print (P)'!G739</f>
        <v>BS-12521006</v>
      </c>
    </row>
    <row r="740">
      <c r="B740">
        <f>'Budget to Print (P)'!B740</f>
        <v>2521007</v>
      </c>
      <c r="C740" t="str">
        <f>'Budget to Print (P)'!C740</f>
        <v xml:space="preserve">Office Electrification-ഓഫീസ് വൈദ്യുതീകരണം </v>
      </c>
      <c r="D740">
        <f>'Budget to Print (P)'!D740</f>
        <v>0</v>
      </c>
      <c r="E740">
        <f>'Budget to Print (P)'!E740</f>
        <v>104203</v>
      </c>
      <c r="F740">
        <f>'Budget to Print (P)'!F740</f>
        <v>0</v>
      </c>
      <c r="G740" t="str">
        <f>'Budget to Print (P)'!G740</f>
        <v>BS-12521007</v>
      </c>
    </row>
    <row r="741">
      <c r="B741">
        <f>'Budget to Print (P)'!B741</f>
        <v>2522001</v>
      </c>
      <c r="C741" t="str">
        <f>'Budget to Print (P)'!C741</f>
        <v xml:space="preserve">Roads-റോഡുകള്‍ </v>
      </c>
      <c r="D741">
        <f>'Budget to Print (P)'!D741</f>
        <v>4246317</v>
      </c>
      <c r="E741">
        <f>'Budget to Print (P)'!E741</f>
        <v>15339380</v>
      </c>
      <c r="F741">
        <f>'Budget to Print (P)'!F741</f>
        <v>22500000</v>
      </c>
      <c r="G741" t="str">
        <f>'Budget to Print (P)'!G741</f>
        <v>BS-12522001</v>
      </c>
    </row>
    <row r="742">
      <c r="B742">
        <f>'Budget to Print (P)'!B742</f>
        <v>2522002</v>
      </c>
      <c r="C742" t="str">
        <f>'Budget to Print (P)'!C742</f>
        <v xml:space="preserve">Lanes -ലയിനുകള്‍ </v>
      </c>
      <c r="D742">
        <f>'Budget to Print (P)'!D742</f>
        <v>0</v>
      </c>
      <c r="E742">
        <f>'Budget to Print (P)'!E742</f>
        <v>0</v>
      </c>
      <c r="F742">
        <f>'Budget to Print (P)'!F742</f>
        <v>0</v>
      </c>
      <c r="G742" t="str">
        <f>'Budget to Print (P)'!G742</f>
        <v>BS-12522002</v>
      </c>
    </row>
    <row r="743">
      <c r="B743">
        <f>'Budget to Print (P)'!B743</f>
        <v>2522003</v>
      </c>
      <c r="C743" t="str">
        <f>'Budget to Print (P)'!C743</f>
        <v xml:space="preserve">Bridges-പാലങ്ങള്‍ </v>
      </c>
      <c r="D743">
        <f>'Budget to Print (P)'!D743</f>
        <v>0</v>
      </c>
      <c r="E743">
        <f>'Budget to Print (P)'!E743</f>
        <v>0</v>
      </c>
      <c r="F743">
        <f>'Budget to Print (P)'!F743</f>
        <v>0</v>
      </c>
      <c r="G743" t="str">
        <f>'Budget to Print (P)'!G743</f>
        <v>BS-12522003</v>
      </c>
    </row>
    <row r="744">
      <c r="B744">
        <f>'Budget to Print (P)'!B744</f>
        <v>2522004</v>
      </c>
      <c r="C744" t="str">
        <f>'Budget to Print (P)'!C744</f>
        <v xml:space="preserve">Culverts and Causeways  -കലുങ്കുകളും ചപ്പാത്തുകളും </v>
      </c>
      <c r="D744">
        <f>'Budget to Print (P)'!D744</f>
        <v>1296106</v>
      </c>
      <c r="E744">
        <f>'Budget to Print (P)'!E744</f>
        <v>0</v>
      </c>
      <c r="F744">
        <f>'Budget to Print (P)'!F744</f>
        <v>2000000</v>
      </c>
      <c r="G744" t="str">
        <f>'Budget to Print (P)'!G744</f>
        <v>BS-12522004</v>
      </c>
    </row>
    <row r="745">
      <c r="B745">
        <f>'Budget to Print (P)'!B745</f>
        <v>2522005</v>
      </c>
      <c r="C745" t="str">
        <f>'Budget to Print (P)'!C745</f>
        <v xml:space="preserve">Foot Bridges-നടപ്പാലങ്ങള്‍ </v>
      </c>
      <c r="D745">
        <f>'Budget to Print (P)'!D745</f>
        <v>0</v>
      </c>
      <c r="E745">
        <f>'Budget to Print (P)'!E745</f>
        <v>0</v>
      </c>
      <c r="F745">
        <f>'Budget to Print (P)'!F745</f>
        <v>0</v>
      </c>
      <c r="G745" t="str">
        <f>'Budget to Print (P)'!G745</f>
        <v>BS-12522005</v>
      </c>
    </row>
    <row r="746">
      <c r="B746">
        <f>'Budget to Print (P)'!B746</f>
        <v>2522006</v>
      </c>
      <c r="C746" t="str">
        <f>'Budget to Print (P)'!C746</f>
        <v>Waiting Sheds and Bus Stands-ബസ് കാത്തിരുപ്പ് കേന്ദ്രങ്ങളും,ബസ് സ്റാന്റുകളും</v>
      </c>
      <c r="D746">
        <f>'Budget to Print (P)'!D746</f>
        <v>0</v>
      </c>
      <c r="E746">
        <f>'Budget to Print (P)'!E746</f>
        <v>0</v>
      </c>
      <c r="F746">
        <f>'Budget to Print (P)'!F746</f>
        <v>0</v>
      </c>
      <c r="G746" t="str">
        <f>'Budget to Print (P)'!G746</f>
        <v>BS-12522006</v>
      </c>
    </row>
    <row r="747">
      <c r="B747">
        <f>'Budget to Print (P)'!B747</f>
        <v>2522007</v>
      </c>
      <c r="C747" t="str">
        <f>'Budget to Print (P)'!C747</f>
        <v xml:space="preserve">Vehicles-വാഹനങ്ങള്‍ </v>
      </c>
      <c r="D747">
        <f>'Budget to Print (P)'!D747</f>
        <v>0</v>
      </c>
      <c r="E747">
        <f>'Budget to Print (P)'!E747</f>
        <v>0</v>
      </c>
      <c r="F747">
        <f>'Budget to Print (P)'!F747</f>
        <v>0</v>
      </c>
      <c r="G747" t="str">
        <f>'Budget to Print (P)'!G747</f>
        <v>BS-12522007</v>
      </c>
    </row>
    <row r="748">
      <c r="B748">
        <f>'Budget to Print (P)'!B748</f>
        <v>2522008</v>
      </c>
      <c r="C748" t="str">
        <f>'Budget to Print (P)'!C748</f>
        <v xml:space="preserve">Inland Transport- ഉള്‍നാടന്‍ ഗതാഗതം </v>
      </c>
      <c r="D748">
        <f>'Budget to Print (P)'!D748</f>
        <v>0</v>
      </c>
      <c r="E748">
        <f>'Budget to Print (P)'!E748</f>
        <v>0</v>
      </c>
      <c r="F748">
        <f>'Budget to Print (P)'!F748</f>
        <v>0</v>
      </c>
      <c r="G748" t="str">
        <f>'Budget to Print (P)'!G748</f>
        <v>BS-12522008</v>
      </c>
    </row>
    <row r="749">
      <c r="B749">
        <f>'Budget to Print (P)'!B749</f>
        <v>2522009</v>
      </c>
      <c r="C749" t="str">
        <f>'Budget to Print (P)'!C749</f>
        <v xml:space="preserve">Other Transport Facilitates-മറ്റ് ഗതാഗത സൌകര്യങ്ങള്‍ </v>
      </c>
      <c r="D749">
        <f>'Budget to Print (P)'!D749</f>
        <v>0</v>
      </c>
      <c r="E749">
        <f>'Budget to Print (P)'!E749</f>
        <v>0</v>
      </c>
      <c r="F749">
        <f>'Budget to Print (P)'!F749</f>
        <v>0</v>
      </c>
      <c r="G749" t="str">
        <f>'Budget to Print (P)'!G749</f>
        <v>BS-12522009</v>
      </c>
    </row>
    <row r="750">
      <c r="B750">
        <f>'Budget to Print (P)'!B750</f>
        <v>2522010</v>
      </c>
      <c r="C750" t="str">
        <f>'Budget to Print (P)'!C750</f>
        <v xml:space="preserve">Connectivity Plan-കണക്ടിവിടി പ്ലാന്‍ </v>
      </c>
      <c r="D750">
        <f>'Budget to Print (P)'!D750</f>
        <v>0</v>
      </c>
      <c r="E750">
        <f>'Budget to Print (P)'!E750</f>
        <v>0</v>
      </c>
      <c r="F750">
        <f>'Budget to Print (P)'!F750</f>
        <v>0</v>
      </c>
      <c r="G750" t="str">
        <f>'Budget to Print (P)'!G750</f>
        <v>BS-12522010</v>
      </c>
    </row>
    <row r="751">
      <c r="B751">
        <f>'Budget to Print (P)'!B751</f>
        <v>2522011</v>
      </c>
      <c r="C751" t="str">
        <f>'Budget to Print (P)'!C751</f>
        <v xml:space="preserve">PMGSY-പീ.എം.ജീ. എസ് വൈ </v>
      </c>
      <c r="D751">
        <f>'Budget to Print (P)'!D751</f>
        <v>0</v>
      </c>
      <c r="E751">
        <f>'Budget to Print (P)'!E751</f>
        <v>0</v>
      </c>
      <c r="F751">
        <f>'Budget to Print (P)'!F751</f>
        <v>0</v>
      </c>
      <c r="G751" t="str">
        <f>'Budget to Print (P)'!G751</f>
        <v>BS-12522011</v>
      </c>
    </row>
    <row r="752">
      <c r="B752">
        <f>'Budget to Print (P)'!B752</f>
        <v>2522012</v>
      </c>
      <c r="C752" t="str">
        <f>'Budget to Print (P)'!C752</f>
        <v xml:space="preserve">Other Programs in Infrastructure Sector-പശ്ചാത്തല മേഖലയിലെ മറ്റ് പ്രവര്‍ത്തനങ്ങള്‍ </v>
      </c>
      <c r="D752">
        <f>'Budget to Print (P)'!D752</f>
        <v>0</v>
      </c>
      <c r="E752">
        <f>'Budget to Print (P)'!E752</f>
        <v>0</v>
      </c>
      <c r="F752">
        <f>'Budget to Print (P)'!F752</f>
        <v>0</v>
      </c>
      <c r="G752" t="str">
        <f>'Budget to Print (P)'!G752</f>
        <v>BS-12522012</v>
      </c>
    </row>
    <row r="753">
      <c r="B753">
        <f>'Budget to Print (P)'!B753</f>
        <v>2522013</v>
      </c>
      <c r="C753" t="str">
        <f>'Budget to Print (P)'!C753</f>
        <v xml:space="preserve">Causeways-ചാപ്പാത്തുകള്‍ </v>
      </c>
      <c r="D753">
        <f>'Budget to Print (P)'!D753</f>
        <v>0</v>
      </c>
      <c r="E753">
        <f>'Budget to Print (P)'!E753</f>
        <v>0</v>
      </c>
      <c r="F753">
        <f>'Budget to Print (P)'!F753</f>
        <v>0</v>
      </c>
      <c r="G753" t="str">
        <f>'Budget to Print (P)'!G753</f>
        <v>BS-12522013</v>
      </c>
    </row>
    <row r="754">
      <c r="B754">
        <f>'Budget to Print (P)'!B754</f>
        <v>2522014</v>
      </c>
      <c r="C754" t="str">
        <f>'Budget to Print (P)'!C754</f>
        <v xml:space="preserve">Bus Stand-ബസ് സ്റ്റാന്റ്റ് </v>
      </c>
      <c r="D754">
        <f>'Budget to Print (P)'!D754</f>
        <v>0</v>
      </c>
      <c r="E754">
        <f>'Budget to Print (P)'!E754</f>
        <v>0</v>
      </c>
      <c r="F754">
        <f>'Budget to Print (P)'!F754</f>
        <v>0</v>
      </c>
      <c r="G754" t="str">
        <f>'Budget to Print (P)'!G754</f>
        <v>BS-12522014</v>
      </c>
    </row>
    <row r="755">
      <c r="B755">
        <f>'Budget to Print (P)'!B755</f>
        <v>2522015</v>
      </c>
      <c r="C755" t="str">
        <f>'Budget to Print (P)'!C755</f>
        <v xml:space="preserve">Water Transport-ജലഗതാഗതം </v>
      </c>
      <c r="D755">
        <f>'Budget to Print (P)'!D755</f>
        <v>0</v>
      </c>
      <c r="E755">
        <f>'Budget to Print (P)'!E755</f>
        <v>0</v>
      </c>
      <c r="F755">
        <f>'Budget to Print (P)'!F755</f>
        <v>0</v>
      </c>
      <c r="G755" t="str">
        <f>'Budget to Print (P)'!G755</f>
        <v>BS-12522015</v>
      </c>
    </row>
    <row r="756">
      <c r="B756">
        <f>'Budget to Print (P)'!B756</f>
        <v>2522016</v>
      </c>
      <c r="C756" t="str">
        <f>'Budget to Print (P)'!C756</f>
        <v xml:space="preserve">Transport Other Programmes-മറ്റ് ഗതാഗത പരിപാടികള്‍ </v>
      </c>
      <c r="D756">
        <f>'Budget to Print (P)'!D756</f>
        <v>0</v>
      </c>
      <c r="E756">
        <f>'Budget to Print (P)'!E756</f>
        <v>0</v>
      </c>
      <c r="F756">
        <f>'Budget to Print (P)'!F756</f>
        <v>0</v>
      </c>
      <c r="G756" t="str">
        <f>'Budget to Print (P)'!G756</f>
        <v>BS-12522016</v>
      </c>
    </row>
    <row r="757">
      <c r="B757">
        <f>'Budget to Print (P)'!B757</f>
        <v>2523001</v>
      </c>
      <c r="C757" t="str">
        <f>'Budget to Print (P)'!C757</f>
        <v>Public Buildings- പൊതു കെട്ടിടങ്ങള്‍</v>
      </c>
      <c r="D757">
        <f>'Budget to Print (P)'!D757</f>
        <v>61849</v>
      </c>
      <c r="E757">
        <f>'Budget to Print (P)'!E757</f>
        <v>0</v>
      </c>
      <c r="F757">
        <f>'Budget to Print (P)'!F757</f>
        <v>1800000</v>
      </c>
      <c r="G757" t="str">
        <f>'Budget to Print (P)'!G757</f>
        <v>BS-12523001</v>
      </c>
    </row>
    <row r="758">
      <c r="B758">
        <f>'Budget to Print (P)'!B758</f>
        <v>2523002</v>
      </c>
      <c r="C758" t="str">
        <f>'Budget to Print (P)'!C758</f>
        <v>Public Buildings - Other Buildings-പൊതു കെട്ടിടങ്ങള്‍-മറ്റ് കെട്ടിടങ്ങള്‍</v>
      </c>
      <c r="D758">
        <f>'Budget to Print (P)'!D758</f>
        <v>0</v>
      </c>
      <c r="E758">
        <f>'Budget to Print (P)'!E758</f>
        <v>0</v>
      </c>
      <c r="F758">
        <f>'Budget to Print (P)'!F758</f>
        <v>0</v>
      </c>
      <c r="G758" t="str">
        <f>'Budget to Print (P)'!G758</f>
        <v>BS-12523002</v>
      </c>
    </row>
    <row r="759">
      <c r="B759">
        <f>'Budget to Print (P)'!B759</f>
        <v>2523101</v>
      </c>
      <c r="C759" t="str">
        <f>'Budget to Print (P)'!C759</f>
        <v xml:space="preserve">Other Constructions - Bund-മറ്റ് നിര്‍മിതികള്‍-ബണ്ട് </v>
      </c>
      <c r="D759">
        <f>'Budget to Print (P)'!D759</f>
        <v>0</v>
      </c>
      <c r="E759">
        <f>'Budget to Print (P)'!E759</f>
        <v>0</v>
      </c>
      <c r="F759">
        <f>'Budget to Print (P)'!F759</f>
        <v>0</v>
      </c>
      <c r="G759" t="str">
        <f>'Budget to Print (P)'!G759</f>
        <v>BS-12523101</v>
      </c>
    </row>
    <row r="760">
      <c r="B760">
        <f>'Budget to Print (P)'!B760</f>
        <v>2523102</v>
      </c>
      <c r="C760" t="str">
        <f>'Budget to Print (P)'!C760</f>
        <v>Other Constructions - Side Walls-മറ്റ് നിര്‍മിതികള്‍-പാര്‍ശ്വ ഭിത്തി</v>
      </c>
      <c r="D760">
        <f>'Budget to Print (P)'!D760</f>
        <v>0</v>
      </c>
      <c r="E760">
        <f>'Budget to Print (P)'!E760</f>
        <v>0</v>
      </c>
      <c r="F760">
        <f>'Budget to Print (P)'!F760</f>
        <v>0</v>
      </c>
      <c r="G760" t="str">
        <f>'Budget to Print (P)'!G760</f>
        <v>BS-12523102</v>
      </c>
    </row>
    <row r="761">
      <c r="B761">
        <f>'Budget to Print (P)'!B761</f>
        <v>2523103</v>
      </c>
      <c r="C761" t="str">
        <f>'Budget to Print (P)'!C761</f>
        <v xml:space="preserve">Other Constructions - Farm Road-മറ്റ് നിര്‍മിതികള്‍-ഫാം റോഡ്‌ </v>
      </c>
      <c r="D761">
        <f>'Budget to Print (P)'!D761</f>
        <v>0</v>
      </c>
      <c r="E761">
        <f>'Budget to Print (P)'!E761</f>
        <v>0</v>
      </c>
      <c r="F761">
        <f>'Budget to Print (P)'!F761</f>
        <v>0</v>
      </c>
      <c r="G761" t="str">
        <f>'Budget to Print (P)'!G761</f>
        <v>BS-12523103</v>
      </c>
    </row>
    <row r="762">
      <c r="B762">
        <f>'Budget to Print (P)'!B762</f>
        <v>2523104</v>
      </c>
      <c r="C762" t="str">
        <f>'Budget to Print (P)'!C762</f>
        <v xml:space="preserve">Other Constructions - Tractor Ramp-ട്രാക്ടര്‍ റാമ്പ് </v>
      </c>
      <c r="D762">
        <f>'Budget to Print (P)'!D762</f>
        <v>0</v>
      </c>
      <c r="E762">
        <f>'Budget to Print (P)'!E762</f>
        <v>0</v>
      </c>
      <c r="F762">
        <f>'Budget to Print (P)'!F762</f>
        <v>0</v>
      </c>
      <c r="G762" t="str">
        <f>'Budget to Print (P)'!G762</f>
        <v>BS-12523104</v>
      </c>
    </row>
    <row r="763">
      <c r="B763">
        <f>'Budget to Print (P)'!B763</f>
        <v>2523201</v>
      </c>
      <c r="C763" t="str">
        <f>'Budget to Print (P)'!C763</f>
        <v>Purchase of Vehicles-വാഹനങ്ങള്‍ വാങ്ങല്‍</v>
      </c>
      <c r="D763">
        <f>'Budget to Print (P)'!D763</f>
        <v>0</v>
      </c>
      <c r="E763">
        <f>'Budget to Print (P)'!E763</f>
        <v>0</v>
      </c>
      <c r="F763">
        <f>'Budget to Print (P)'!F763</f>
        <v>0</v>
      </c>
      <c r="G763" t="str">
        <f>'Budget to Print (P)'!G763</f>
        <v>BS-12523201</v>
      </c>
    </row>
    <row r="764">
      <c r="B764" t="str">
        <f>'Budget to Print (P)'!B764</f>
        <v/>
      </c>
      <c r="C764" t="str">
        <f>'Budget to Print (P)'!C764</f>
        <v/>
      </c>
      <c r="D764" t="str">
        <f>'Budget to Print (P)'!D764</f>
        <v/>
      </c>
      <c r="E764" t="str">
        <f>'Budget to Print (P)'!E764</f>
        <v/>
      </c>
      <c r="F764" t="str">
        <f>'Budget to Print (P)'!F764</f>
        <v/>
      </c>
      <c r="G764" t="str">
        <f>'Budget to Print (P)'!G764</f>
        <v>Blank Row</v>
      </c>
    </row>
    <row r="765">
      <c r="B765" t="str">
        <f>'Budget to Print (P)'!B765</f>
        <v/>
      </c>
      <c r="C765" t="str">
        <f>'Budget to Print (P)'!C765</f>
        <v/>
      </c>
      <c r="D765" t="str">
        <f>'Budget to Print (P)'!D765</f>
        <v/>
      </c>
      <c r="E765" t="str">
        <f>'Budget to Print (P)'!E765</f>
        <v/>
      </c>
      <c r="F765" t="str">
        <f>'Budget to Print (P)'!F765</f>
        <v/>
      </c>
      <c r="G765" t="str">
        <f>'Budget to Print (P)'!G765</f>
        <v>Blank Row</v>
      </c>
    </row>
    <row r="766">
      <c r="B766" t="str">
        <f>'Budget to Print (P)'!B766</f>
        <v/>
      </c>
      <c r="C766" t="str">
        <f>'Budget to Print (P)'!C766</f>
        <v/>
      </c>
      <c r="D766" t="str">
        <f>'Budget to Print (P)'!D766</f>
        <v/>
      </c>
      <c r="E766" t="str">
        <f>'Budget to Print (P)'!E766</f>
        <v/>
      </c>
      <c r="F766" t="str">
        <f>'Budget to Print (P)'!F766</f>
        <v/>
      </c>
      <c r="G766" t="str">
        <f>'Budget to Print (P)'!G766</f>
        <v>Blank Row</v>
      </c>
    </row>
    <row r="767">
      <c r="B767" t="str">
        <f>'Budget to Print (P)'!B767</f>
        <v/>
      </c>
      <c r="C767" t="str">
        <f>'Budget to Print (P)'!C767</f>
        <v/>
      </c>
      <c r="D767" t="str">
        <f>'Budget to Print (P)'!D767</f>
        <v/>
      </c>
      <c r="E767" t="str">
        <f>'Budget to Print (P)'!E767</f>
        <v/>
      </c>
      <c r="F767" t="str">
        <f>'Budget to Print (P)'!F767</f>
        <v/>
      </c>
      <c r="G767" t="str">
        <f>'Budget to Print (P)'!G767</f>
        <v>Blank Row</v>
      </c>
    </row>
    <row r="768">
      <c r="B768" t="str">
        <f>'Budget to Print (P)'!B768</f>
        <v/>
      </c>
      <c r="C768" t="str">
        <f>'Budget to Print (P)'!C768</f>
        <v/>
      </c>
      <c r="D768" t="str">
        <f>'Budget to Print (P)'!D768</f>
        <v/>
      </c>
      <c r="E768" t="str">
        <f>'Budget to Print (P)'!E768</f>
        <v/>
      </c>
      <c r="F768" t="str">
        <f>'Budget to Print (P)'!F768</f>
        <v/>
      </c>
      <c r="G768" t="str">
        <f>'Budget to Print (P)'!G768</f>
        <v>Blank Row</v>
      </c>
    </row>
    <row r="769">
      <c r="B769" t="str">
        <f>'Budget to Print (P)'!B769</f>
        <v/>
      </c>
      <c r="C769" t="str">
        <f>'Budget to Print (P)'!C769</f>
        <v/>
      </c>
      <c r="D769" t="str">
        <f>'Budget to Print (P)'!D769</f>
        <v/>
      </c>
      <c r="E769" t="str">
        <f>'Budget to Print (P)'!E769</f>
        <v/>
      </c>
      <c r="F769" t="str">
        <f>'Budget to Print (P)'!F769</f>
        <v/>
      </c>
      <c r="G769" t="str">
        <f>'Budget to Print (P)'!G769</f>
        <v>Blank Row</v>
      </c>
    </row>
    <row r="770">
      <c r="B770" t="str">
        <f>'Budget to Print (P)'!B770</f>
        <v/>
      </c>
      <c r="C770" t="str">
        <f>'Budget to Print (P)'!C770</f>
        <v/>
      </c>
      <c r="D770" t="str">
        <f>'Budget to Print (P)'!D770</f>
        <v/>
      </c>
      <c r="E770" t="str">
        <f>'Budget to Print (P)'!E770</f>
        <v/>
      </c>
      <c r="F770" t="str">
        <f>'Budget to Print (P)'!F770</f>
        <v/>
      </c>
      <c r="G770" t="str">
        <f>'Budget to Print (P)'!G770</f>
        <v>Blank Row</v>
      </c>
    </row>
    <row r="771">
      <c r="B771">
        <f>'Budget to Print (P)'!B771</f>
        <v>252</v>
      </c>
      <c r="C771" t="str">
        <f>'Budget to Print (P)'!C771</f>
        <v>Total-Decentralised Plan Programme - Infrastructure Sector</v>
      </c>
      <c r="D771">
        <f>'Budget to Print (P)'!D771</f>
        <v>5812272</v>
      </c>
      <c r="E771">
        <f>'Budget to Print (P)'!E771</f>
        <v>16443583</v>
      </c>
      <c r="F771">
        <f>'Budget to Print (P)'!F771</f>
        <v>27300000</v>
      </c>
      <c r="G771" t="str">
        <f>'Budget to Print (P)'!G771</f>
        <v>BS-1252</v>
      </c>
    </row>
    <row r="772" xml:space="preserve">
      <c r="B772" t="str">
        <v>BS-9 PARTICULARS</v>
      </c>
      <c r="D772" t="str">
        <f>D32</f>
        <v>Actuals for the year 2023-2024   (യഥാര്‍ത്ഥ കണക്ക് 2023-2024)</v>
      </c>
      <c r="E772" t="str">
        <f>E32</f>
        <v>Budget  for the  year (including all revisions) 2024-2025  (പരിഷ്കരിച്ച ബജറ്റ്  2024-2025)</v>
      </c>
      <c r="F772" t="str" xml:space="preserve">
        <f>F32</f>
        <v xml:space="preserve">Budget for the Year2025-2026
 (ബജറ്റ്-2025-2026)</v>
      </c>
      <c r="G772" t="str">
        <v>Statement</v>
      </c>
    </row>
    <row r="773">
      <c r="B773" t="str">
        <f>'BS-9'!B250</f>
        <v>253 - Projects not included in Sector Division</v>
      </c>
      <c r="G773" t="str">
        <f>'Budget to Print (P)'!G773</f>
        <v>BS-1253 - Projects not included in Sector Division</v>
      </c>
    </row>
    <row r="774">
      <c r="B774">
        <f>'Budget to Print (P)'!B774</f>
        <v>2531001</v>
      </c>
      <c r="C774" t="str">
        <f>'Budget to Print (P)'!C774</f>
        <v xml:space="preserve">Drinking Water related Projects-കുടിവെള്ളം-അനുബന്ധ പ്രൊജെക്ടുകള്‍ </v>
      </c>
      <c r="D774">
        <f>'Budget to Print (P)'!D774</f>
        <v>0</v>
      </c>
      <c r="E774">
        <f>'Budget to Print (P)'!E774</f>
        <v>0</v>
      </c>
      <c r="F774">
        <f>'Budget to Print (P)'!F774</f>
        <v>0</v>
      </c>
      <c r="G774" t="str">
        <f>'Budget to Print (P)'!G774</f>
        <v>BS-12531001</v>
      </c>
    </row>
    <row r="775">
      <c r="B775">
        <f>'Budget to Print (P)'!B775</f>
        <v>2531002</v>
      </c>
      <c r="C775" t="str">
        <f>'Budget to Print (P)'!C775</f>
        <v xml:space="preserve">Projects related to KSUDP-കെ.എസ്.യു.ഡി.പി. പ്രോജക്ടുകള്‍ </v>
      </c>
      <c r="D775">
        <f>'Budget to Print (P)'!D775</f>
        <v>0</v>
      </c>
      <c r="E775">
        <f>'Budget to Print (P)'!E775</f>
        <v>0</v>
      </c>
      <c r="F775">
        <f>'Budget to Print (P)'!F775</f>
        <v>0</v>
      </c>
      <c r="G775" t="str">
        <f>'Budget to Print (P)'!G775</f>
        <v>BS-12531002</v>
      </c>
    </row>
    <row r="776">
      <c r="B776">
        <f>'Budget to Print (P)'!B776</f>
        <v>2531003</v>
      </c>
      <c r="C776" t="str">
        <f>'Budget to Print (P)'!C776</f>
        <v xml:space="preserve">Akshaya Project  -അക്ഷയ പ്രോജക്റ്റ് </v>
      </c>
      <c r="D776">
        <f>'Budget to Print (P)'!D776</f>
        <v>0</v>
      </c>
      <c r="E776">
        <f>'Budget to Print (P)'!E776</f>
        <v>0</v>
      </c>
      <c r="F776">
        <f>'Budget to Print (P)'!F776</f>
        <v>0</v>
      </c>
      <c r="G776" t="str">
        <f>'Budget to Print (P)'!G776</f>
        <v>BS-12531003</v>
      </c>
    </row>
    <row r="777">
      <c r="B777">
        <f>'Budget to Print (P)'!B777</f>
        <v>2531004</v>
      </c>
      <c r="C777" t="str">
        <f>'Budget to Print (P)'!C777</f>
        <v xml:space="preserve">Supplementary Nutritional Programs through Anganawadies-അംഗനവാടി അനുപൂരക പോഷക ആഹാര പരിപാടി </v>
      </c>
      <c r="D777">
        <f>'Budget to Print (P)'!D777</f>
        <v>0</v>
      </c>
      <c r="E777">
        <f>'Budget to Print (P)'!E777</f>
        <v>0</v>
      </c>
      <c r="F777">
        <f>'Budget to Print (P)'!F777</f>
        <v>0</v>
      </c>
      <c r="G777" t="str">
        <f>'Budget to Print (P)'!G777</f>
        <v>BS-12531004</v>
      </c>
    </row>
    <row r="778">
      <c r="B778">
        <f>'Budget to Print (P)'!B778</f>
        <v>2531005</v>
      </c>
      <c r="C778" t="str">
        <f>'Budget to Print (P)'!C778</f>
        <v xml:space="preserve">Solid Waste Management Programs under Total Sanitation Campaign-സമ്പൂര്‍ണ ശുചിത്വ പരിപാടിയുടെ ഭാഗമായുള്ള  ഖരംമാളിന്യ പരിപാടി </v>
      </c>
      <c r="D778">
        <f>'Budget to Print (P)'!D778</f>
        <v>0</v>
      </c>
      <c r="E778">
        <f>'Budget to Print (P)'!E778</f>
        <v>0</v>
      </c>
      <c r="F778">
        <f>'Budget to Print (P)'!F778</f>
        <v>0</v>
      </c>
      <c r="G778" t="str">
        <f>'Budget to Print (P)'!G778</f>
        <v>BS-12531005</v>
      </c>
    </row>
    <row r="779">
      <c r="B779">
        <f>'Budget to Print (P)'!B779</f>
        <v>2531006</v>
      </c>
      <c r="C779" t="str">
        <f>'Budget to Print (P)'!C779</f>
        <v>Asraya Projects for Rehabilitation of Destitute-ആശ്രയ പദ്ധതി</v>
      </c>
      <c r="D779">
        <f>'Budget to Print (P)'!D779</f>
        <v>0</v>
      </c>
      <c r="E779">
        <f>'Budget to Print (P)'!E779</f>
        <v>0</v>
      </c>
      <c r="F779">
        <f>'Budget to Print (P)'!F779</f>
        <v>0</v>
      </c>
      <c r="G779" t="str">
        <f>'Budget to Print (P)'!G779</f>
        <v>BS-12531006</v>
      </c>
    </row>
    <row r="780">
      <c r="B780">
        <f>'Budget to Print (P)'!B780</f>
        <v>2531007</v>
      </c>
      <c r="C780" t="str">
        <f>'Budget to Print (P)'!C780</f>
        <v>Integrated Five Year Programs-സംയോജിത പഞ്ചവല്‍സര പരിപാടി</v>
      </c>
      <c r="D780">
        <f>'Budget to Print (P)'!D780</f>
        <v>0</v>
      </c>
      <c r="E780">
        <f>'Budget to Print (P)'!E780</f>
        <v>0</v>
      </c>
      <c r="F780">
        <f>'Budget to Print (P)'!F780</f>
        <v>0</v>
      </c>
      <c r="G780" t="str">
        <f>'Budget to Print (P)'!G780</f>
        <v>BS-12531007</v>
      </c>
    </row>
    <row r="781">
      <c r="B781">
        <f>'Budget to Print (P)'!B781</f>
        <v>2531008</v>
      </c>
      <c r="C781" t="str">
        <f>'Budget to Print (P)'!C781</f>
        <v>EMS Total Housing Scheme-ഈഎംസ്  സമ്പൂര്‍ണ ഭവന  പദ്ധതി</v>
      </c>
      <c r="D781">
        <f>'Budget to Print (P)'!D781</f>
        <v>0</v>
      </c>
      <c r="E781">
        <f>'Budget to Print (P)'!E781</f>
        <v>0</v>
      </c>
      <c r="F781">
        <f>'Budget to Print (P)'!F781</f>
        <v>0</v>
      </c>
      <c r="G781" t="str">
        <f>'Budget to Print (P)'!G781</f>
        <v>BS-12531008</v>
      </c>
    </row>
    <row r="782">
      <c r="B782">
        <f>'Budget to Print (P)'!B782</f>
        <v>2531009</v>
      </c>
      <c r="C782" t="str">
        <f>'Budget to Print (P)'!C782</f>
        <v xml:space="preserve">Computerisation of Grama Panchayats-പഞ്ചായത്തുകളുടെ കമ്പ്യൂട്ടര്‍വല്‍ക്കരണം </v>
      </c>
      <c r="D782">
        <f>'Budget to Print (P)'!D782</f>
        <v>0</v>
      </c>
      <c r="E782">
        <f>'Budget to Print (P)'!E782</f>
        <v>0</v>
      </c>
      <c r="F782">
        <f>'Budget to Print (P)'!F782</f>
        <v>0</v>
      </c>
      <c r="G782" t="str">
        <f>'Budget to Print (P)'!G782</f>
        <v>BS-12531009</v>
      </c>
    </row>
    <row r="783">
      <c r="B783">
        <f>'Budget to Print (P)'!B783</f>
        <v>2531010</v>
      </c>
      <c r="C783" t="str">
        <f>'Budget to Print (P)'!C783</f>
        <v>Development Fund for SGRY, RIDF Projects - SGRY, RIDF Project കള്‍ക്കുള്ള വികസന ഫണ്ട്</v>
      </c>
      <c r="D783">
        <f>'Budget to Print (P)'!D783</f>
        <v>0</v>
      </c>
      <c r="E783">
        <f>'Budget to Print (P)'!E783</f>
        <v>0</v>
      </c>
      <c r="F783">
        <f>'Budget to Print (P)'!F783</f>
        <v>0</v>
      </c>
      <c r="G783" t="str">
        <f>'Budget to Print (P)'!G783</f>
        <v>BS-12531010</v>
      </c>
    </row>
    <row r="784">
      <c r="B784">
        <f>'Budget to Print (P)'!B784</f>
        <v>2531011</v>
      </c>
      <c r="C784" t="str">
        <f>'Budget to Print (P)'!C784</f>
        <v xml:space="preserve">Contribution towards SSA - എസ്.എസ്.എ. പദ്ധതിക്കുള്ള വിഹിതം </v>
      </c>
      <c r="D784">
        <f>'Budget to Print (P)'!D784</f>
        <v>0</v>
      </c>
      <c r="E784">
        <f>'Budget to Print (P)'!E784</f>
        <v>0</v>
      </c>
      <c r="F784">
        <f>'Budget to Print (P)'!F784</f>
        <v>0</v>
      </c>
      <c r="G784" t="str">
        <f>'Budget to Print (P)'!G784</f>
        <v>BS-12531011</v>
      </c>
    </row>
    <row r="785">
      <c r="B785">
        <f>'Budget to Print (P)'!B785</f>
        <v>2531012</v>
      </c>
      <c r="C785" t="str">
        <f>'Budget to Print (P)'!C785</f>
        <v>Payments to IKM-ഐ.കെ.എംനുള്ള പണം നല്‍കല്‍</v>
      </c>
      <c r="D785">
        <f>'Budget to Print (P)'!D785</f>
        <v>1038073</v>
      </c>
      <c r="E785">
        <f>'Budget to Print (P)'!E785</f>
        <v>125000</v>
      </c>
      <c r="F785">
        <f>'Budget to Print (P)'!F785</f>
        <v>150000</v>
      </c>
      <c r="G785" t="str">
        <f>'Budget to Print (P)'!G785</f>
        <v>BS-12531012</v>
      </c>
    </row>
    <row r="786">
      <c r="B786">
        <f>'Budget to Print (P)'!B786</f>
        <v>2531013</v>
      </c>
      <c r="C786" t="str">
        <f>'Budget to Print (P)'!C786</f>
        <v>Payments to KILA-കിലക്കുള്ള പണം നല്‍കല്‍</v>
      </c>
      <c r="D786">
        <f>'Budget to Print (P)'!D786</f>
        <v>0</v>
      </c>
      <c r="E786">
        <f>'Budget to Print (P)'!E786</f>
        <v>0</v>
      </c>
      <c r="F786">
        <f>'Budget to Print (P)'!F786</f>
        <v>0</v>
      </c>
      <c r="G786" t="str">
        <f>'Budget to Print (P)'!G786</f>
        <v>BS-12531013</v>
      </c>
    </row>
    <row r="787">
      <c r="B787">
        <f>'Budget to Print (P)'!B787</f>
        <v>2531014</v>
      </c>
      <c r="C787" t="str">
        <f>'Budget to Print (P)'!C787</f>
        <v>Payments to Drinking Water-കുടിവെള്ളത്തിനുള്ള  പണം നല്‍കല്‍</v>
      </c>
      <c r="D787">
        <f>'Budget to Print (P)'!D787</f>
        <v>0</v>
      </c>
      <c r="E787">
        <f>'Budget to Print (P)'!E787</f>
        <v>0</v>
      </c>
      <c r="F787">
        <f>'Budget to Print (P)'!F787</f>
        <v>0</v>
      </c>
      <c r="G787" t="str">
        <f>'Budget to Print (P)'!G787</f>
        <v>BS-12531014</v>
      </c>
    </row>
    <row r="788">
      <c r="B788" t="str">
        <f>'Budget to Print (P)'!B788</f>
        <v/>
      </c>
      <c r="C788" t="str">
        <f>'Budget to Print (P)'!C788</f>
        <v/>
      </c>
      <c r="D788" t="str">
        <f>'Budget to Print (P)'!D788</f>
        <v/>
      </c>
      <c r="E788" t="str">
        <f>'Budget to Print (P)'!E788</f>
        <v/>
      </c>
      <c r="F788" t="str">
        <f>'Budget to Print (P)'!F788</f>
        <v/>
      </c>
      <c r="G788" t="str">
        <f>'Budget to Print (P)'!G788</f>
        <v>Blank Row</v>
      </c>
    </row>
    <row r="789">
      <c r="B789" t="str">
        <f>'Budget to Print (P)'!B789</f>
        <v/>
      </c>
      <c r="C789" t="str">
        <f>'Budget to Print (P)'!C789</f>
        <v/>
      </c>
      <c r="D789" t="str">
        <f>'Budget to Print (P)'!D789</f>
        <v/>
      </c>
      <c r="E789" t="str">
        <f>'Budget to Print (P)'!E789</f>
        <v/>
      </c>
      <c r="F789" t="str">
        <f>'Budget to Print (P)'!F789</f>
        <v/>
      </c>
      <c r="G789" t="str">
        <f>'Budget to Print (P)'!G789</f>
        <v>Blank Row</v>
      </c>
    </row>
    <row r="790">
      <c r="B790" t="str">
        <f>'Budget to Print (P)'!B790</f>
        <v/>
      </c>
      <c r="C790" t="str">
        <f>'Budget to Print (P)'!C790</f>
        <v/>
      </c>
      <c r="D790" t="str">
        <f>'Budget to Print (P)'!D790</f>
        <v/>
      </c>
      <c r="E790" t="str">
        <f>'Budget to Print (P)'!E790</f>
        <v/>
      </c>
      <c r="F790" t="str">
        <f>'Budget to Print (P)'!F790</f>
        <v/>
      </c>
      <c r="G790" t="str">
        <f>'Budget to Print (P)'!G790</f>
        <v>Blank Row</v>
      </c>
    </row>
    <row r="791">
      <c r="B791" t="str">
        <f>'Budget to Print (P)'!B791</f>
        <v/>
      </c>
      <c r="C791" t="str">
        <f>'Budget to Print (P)'!C791</f>
        <v/>
      </c>
      <c r="D791" t="str">
        <f>'Budget to Print (P)'!D791</f>
        <v/>
      </c>
      <c r="E791" t="str">
        <f>'Budget to Print (P)'!E791</f>
        <v/>
      </c>
      <c r="F791" t="str">
        <f>'Budget to Print (P)'!F791</f>
        <v/>
      </c>
      <c r="G791" t="str">
        <f>'Budget to Print (P)'!G791</f>
        <v>Blank Row</v>
      </c>
    </row>
    <row r="792">
      <c r="B792">
        <f>'Budget to Print (P)'!B792</f>
        <v>253</v>
      </c>
      <c r="C792" t="str">
        <f>'Budget to Print (P)'!C792</f>
        <v>Total-Projects not included in Sector Division</v>
      </c>
      <c r="D792">
        <f>'Budget to Print (P)'!D792</f>
        <v>1038073</v>
      </c>
      <c r="E792">
        <f>'Budget to Print (P)'!E792</f>
        <v>125000</v>
      </c>
      <c r="F792">
        <f>'Budget to Print (P)'!F792</f>
        <v>150000</v>
      </c>
      <c r="G792" t="str">
        <f>'Budget to Print (P)'!G792</f>
        <v>BS-1253</v>
      </c>
    </row>
    <row r="793" xml:space="preserve">
      <c r="B793" t="str">
        <v>BS-9 PARTICULARS</v>
      </c>
      <c r="D793" t="str">
        <f>D32</f>
        <v>Actuals for the year 2023-2024   (യഥാര്‍ത്ഥ കണക്ക് 2023-2024)</v>
      </c>
      <c r="E793" t="str">
        <f>E32</f>
        <v>Budget  for the  year (including all revisions) 2024-2025  (പരിഷ്കരിച്ച ബജറ്റ്  2024-2025)</v>
      </c>
      <c r="F793" t="str" xml:space="preserve">
        <f>F32</f>
        <v xml:space="preserve">Budget for the Year2025-2026
 (ബജറ്റ്-2025-2026)</v>
      </c>
      <c r="G793" t="str">
        <v>Statement</v>
      </c>
    </row>
    <row r="794">
      <c r="B794" t="str">
        <f>'BS-9'!B270</f>
        <v>255 - Maintenance Projects</v>
      </c>
      <c r="G794" t="str">
        <f>'Budget to Print (P)'!G794</f>
        <v>BS-1255 - Maintenance Projects</v>
      </c>
    </row>
    <row r="795">
      <c r="B795">
        <f>'Budget to Print (P)'!B795</f>
        <v>2551001</v>
      </c>
      <c r="C795" t="str">
        <f>'Budget to Print (P)'!C795</f>
        <v xml:space="preserve">Maintenance Projects - Road Assets-റോഡ്‌ ആസ്തികള്‍ക്കുള്ള മെയിന്റനന്‍സ് പ്രോജക്ടുകള്‍ </v>
      </c>
      <c r="D795">
        <f>'Budget to Print (P)'!D795</f>
        <v>0</v>
      </c>
      <c r="E795">
        <f>'Budget to Print (P)'!E795</f>
        <v>0</v>
      </c>
      <c r="F795">
        <f>'Budget to Print (P)'!F795</f>
        <v>0</v>
      </c>
      <c r="G795" t="str">
        <f>'Budget to Print (P)'!G795</f>
        <v>BS-12551001</v>
      </c>
    </row>
    <row r="796">
      <c r="B796">
        <f>'Budget to Print (P)'!B796</f>
        <v>2552001</v>
      </c>
      <c r="C796" t="str">
        <f>'Budget to Print (P)'!C796</f>
        <v xml:space="preserve">Maintenance Projects - Non Road Assets- Transferred Institutions - Agriculture- റോഡ്‌ ഇതര  ആസ്തികള്‍ക്കുള്ള മെയിന്റനന്‍സ് പ്രോജക്ടുകള്‍ -കൃഷി </v>
      </c>
      <c r="D796">
        <f>'Budget to Print (P)'!D796</f>
        <v>0</v>
      </c>
      <c r="E796">
        <f>'Budget to Print (P)'!E796</f>
        <v>0</v>
      </c>
      <c r="F796">
        <f>'Budget to Print (P)'!F796</f>
        <v>0</v>
      </c>
      <c r="G796" t="str">
        <f>'Budget to Print (P)'!G796</f>
        <v>BS-12552001</v>
      </c>
    </row>
    <row r="797">
      <c r="B797">
        <f>'Budget to Print (P)'!B797</f>
        <v>2552002</v>
      </c>
      <c r="C797" t="str">
        <f>'Budget to Print (P)'!C797</f>
        <v xml:space="preserve">Maintenance Projects - Non Road Assets- Transferred Institutions - Animal Husbandry-റോഡ്‌ ഇതര  ആസ്തികള്‍ക്കുള്ള മെയിന്റനന്‍സ് പ്രോജക്ടുകള്‍ -മൃഗ സംരക്ഷണം </v>
      </c>
      <c r="D797">
        <f>'Budget to Print (P)'!D797</f>
        <v>0</v>
      </c>
      <c r="E797">
        <f>'Budget to Print (P)'!E797</f>
        <v>0</v>
      </c>
      <c r="F797">
        <f>'Budget to Print (P)'!F797</f>
        <v>0</v>
      </c>
      <c r="G797" t="str">
        <f>'Budget to Print (P)'!G797</f>
        <v>BS-12552002</v>
      </c>
    </row>
    <row r="798">
      <c r="B798">
        <f>'Budget to Print (P)'!B798</f>
        <v>2552003</v>
      </c>
      <c r="C798" t="str">
        <f>'Budget to Print (P)'!C798</f>
        <v xml:space="preserve">Maintenance Projects - Non Road Assets- Transferred Institutions - Fisheries-റോഡ്‌ ഇതര  ആസ്തികള്‍ക്കുള്ള മെയിന്റനന്‍സ് പ്രോജക്ടുകള്‍ -മത്സ്യ കൃഷി </v>
      </c>
      <c r="D798">
        <f>'Budget to Print (P)'!D798</f>
        <v>0</v>
      </c>
      <c r="E798">
        <f>'Budget to Print (P)'!E798</f>
        <v>0</v>
      </c>
      <c r="F798">
        <f>'Budget to Print (P)'!F798</f>
        <v>0</v>
      </c>
      <c r="G798" t="str">
        <f>'Budget to Print (P)'!G798</f>
        <v>BS-12552003</v>
      </c>
    </row>
    <row r="799">
      <c r="B799">
        <f>'Budget to Print (P)'!B799</f>
        <v>2552004</v>
      </c>
      <c r="C799" t="str">
        <f>'Budget to Print (P)'!C799</f>
        <v xml:space="preserve">Maintenance Projects - Non Road Assets- Transferred Institutions - Industries-റോഡ്‌ ഇതര  ആസ്തികള്‍ക്കുള്ള മെയിന്റനന്‍സ് പ്രോജക്ടുകള്‍ -വ്യവസായം </v>
      </c>
      <c r="D799">
        <f>'Budget to Print (P)'!D799</f>
        <v>0</v>
      </c>
      <c r="E799">
        <f>'Budget to Print (P)'!E799</f>
        <v>0</v>
      </c>
      <c r="F799">
        <f>'Budget to Print (P)'!F799</f>
        <v>0</v>
      </c>
      <c r="G799" t="str">
        <f>'Budget to Print (P)'!G799</f>
        <v>BS-12552004</v>
      </c>
    </row>
    <row r="800">
      <c r="B800">
        <f>'Budget to Print (P)'!B800</f>
        <v>2552005</v>
      </c>
      <c r="C800" t="str">
        <f>'Budget to Print (P)'!C800</f>
        <v>Maintenance Projects - Non Road Assets- Transferred Institutions - Social Welfare-റോഡ്‌ ഇതര  ആസ്തികള്‍ക്കുള്ള മെയിന്റനന്‍സ് പ്രോജക്ടുകള്‍ സാമൂഹ്യ ക്ഷേമം</v>
      </c>
      <c r="D800">
        <f>'Budget to Print (P)'!D800</f>
        <v>0</v>
      </c>
      <c r="E800">
        <f>'Budget to Print (P)'!E800</f>
        <v>0</v>
      </c>
      <c r="F800">
        <f>'Budget to Print (P)'!F800</f>
        <v>0</v>
      </c>
      <c r="G800" t="str">
        <f>'Budget to Print (P)'!G800</f>
        <v>BS-12552005</v>
      </c>
    </row>
    <row r="801">
      <c r="B801">
        <f>'Budget to Print (P)'!B801</f>
        <v>2552006</v>
      </c>
      <c r="C801" t="str">
        <f>'Budget to Print (P)'!C801</f>
        <v xml:space="preserve">Maintenance Projects - Non Road Assets- Transferred Institutions -Allopathy (Hospitals/Dispensaries) റോഡ്‌ ഇതര  ആസ്തികള്‍ക്കുള്ള മെയിന്റനന്‍സ് പ്രോജക്ടുകള്‍ -ആശുപത്രി/ഡിസ്പന്സറി -അലോപ്പതി </v>
      </c>
      <c r="D801">
        <f>'Budget to Print (P)'!D801</f>
        <v>0</v>
      </c>
      <c r="E801">
        <f>'Budget to Print (P)'!E801</f>
        <v>0</v>
      </c>
      <c r="F801">
        <f>'Budget to Print (P)'!F801</f>
        <v>0</v>
      </c>
      <c r="G801" t="str">
        <f>'Budget to Print (P)'!G801</f>
        <v>BS-12552006</v>
      </c>
    </row>
    <row r="802">
      <c r="B802">
        <f>'Budget to Print (P)'!B802</f>
        <v>2552007</v>
      </c>
      <c r="C802" t="str">
        <f>'Budget to Print (P)'!C802</f>
        <v xml:space="preserve">Maintenance Projects - Non Road Assets- Transferred Institutions - Ayurveda (Hospitals/Dispensaries) -റോഡ്‌ ഇതര  ആസ്തികള്‍ക്കുള്ള മെയിന്റനന്‍സ് പ്രോജക്ടുകള്‍ -ആശുപത്രി-ആയുര്‍വേദം </v>
      </c>
      <c r="D802">
        <f>'Budget to Print (P)'!D802</f>
        <v>0</v>
      </c>
      <c r="E802">
        <f>'Budget to Print (P)'!E802</f>
        <v>0</v>
      </c>
      <c r="F802">
        <f>'Budget to Print (P)'!F802</f>
        <v>0</v>
      </c>
      <c r="G802" t="str">
        <f>'Budget to Print (P)'!G802</f>
        <v>BS-12552007</v>
      </c>
    </row>
    <row r="803">
      <c r="B803">
        <f>'Budget to Print (P)'!B803</f>
        <v>2552008</v>
      </c>
      <c r="C803" t="str">
        <f>'Budget to Print (P)'!C803</f>
        <v xml:space="preserve">Maintenance Projects - Non Road Assets- Transferred Institutions -  Homeopathy  (Hospitals/Dispensaries) -റോഡ്‌ ഇതര  ആസ്തികള്‍ക്കുള്ള മെയിന്റനന്‍സ് പ്രോജക്ടുകള്‍ -ആശുപത്രി-ഹോമിയോപ്പതി  </v>
      </c>
      <c r="D803">
        <f>'Budget to Print (P)'!D803</f>
        <v>0</v>
      </c>
      <c r="E803">
        <f>'Budget to Print (P)'!E803</f>
        <v>0</v>
      </c>
      <c r="F803">
        <f>'Budget to Print (P)'!F803</f>
        <v>0</v>
      </c>
      <c r="G803" t="str">
        <f>'Budget to Print (P)'!G803</f>
        <v>BS-12552008</v>
      </c>
    </row>
    <row r="804">
      <c r="B804">
        <f>'Budget to Print (P)'!B804</f>
        <v>2552009</v>
      </c>
      <c r="C804" t="str">
        <f>'Budget to Print (P)'!C804</f>
        <v xml:space="preserve">Maintenance Projects - Non Road Assets- Transferred Institutions - Unani (Hospitals/Dispensaries)-റോഡ്‌ ഇതര  ആസ്തികള്‍ക്കുള്ള മെയിന്റനന്‍സ് പ്രോജക്ടുകള്‍ -ആശുപത്രി-യുനാനി </v>
      </c>
      <c r="D804">
        <f>'Budget to Print (P)'!D804</f>
        <v>0</v>
      </c>
      <c r="E804">
        <f>'Budget to Print (P)'!E804</f>
        <v>0</v>
      </c>
      <c r="F804">
        <f>'Budget to Print (P)'!F804</f>
        <v>0</v>
      </c>
      <c r="G804" t="str">
        <f>'Budget to Print (P)'!G804</f>
        <v>BS-12552009</v>
      </c>
    </row>
    <row r="805">
      <c r="B805">
        <f>'Budget to Print (P)'!B805</f>
        <v>2552010</v>
      </c>
      <c r="C805" t="str">
        <f>'Budget to Print (P)'!C805</f>
        <v xml:space="preserve">Maintenance Projects - Non Road Assets- Transferred Institutions - Siddha (Hospitals/Dispensaries) -റോഡ്‌ ഇതര  ആസ്തികള്‍ക്കുള്ള മെയിന്റനന്‍സ് പ്രോജക്ടുകള്‍ -ആശുപത്രി-സിദ്ധ </v>
      </c>
      <c r="D805">
        <f>'Budget to Print (P)'!D805</f>
        <v>0</v>
      </c>
      <c r="E805">
        <f>'Budget to Print (P)'!E805</f>
        <v>0</v>
      </c>
      <c r="F805">
        <f>'Budget to Print (P)'!F805</f>
        <v>0</v>
      </c>
      <c r="G805" t="str">
        <f>'Budget to Print (P)'!G805</f>
        <v>BS-12552010</v>
      </c>
    </row>
    <row r="806">
      <c r="B806">
        <f>'Budget to Print (P)'!B806</f>
        <v>2552011</v>
      </c>
      <c r="C806" t="str">
        <f>'Budget to Print (P)'!C806</f>
        <v xml:space="preserve">Maintenance Projects - Non Road Assets- Transferred Institutions - General Education-റോഡ്‌ ഇതര  ആസ്തികള്‍ക്കുള്ള മെയിന്റനന്‍സ് പ്രോജക്ടുകള്‍ -പൊതു വിദ്യാഭ്യാസം </v>
      </c>
      <c r="D806">
        <f>'Budget to Print (P)'!D806</f>
        <v>0</v>
      </c>
      <c r="E806">
        <f>'Budget to Print (P)'!E806</f>
        <v>0</v>
      </c>
      <c r="F806">
        <f>'Budget to Print (P)'!F806</f>
        <v>0</v>
      </c>
      <c r="G806" t="str">
        <f>'Budget to Print (P)'!G806</f>
        <v>BS-12552011</v>
      </c>
    </row>
    <row r="807">
      <c r="B807">
        <f>'Budget to Print (P)'!B807</f>
        <v>2552012</v>
      </c>
      <c r="C807" t="str">
        <f>'Budget to Print (P)'!C807</f>
        <v xml:space="preserve">Maintenance Projects - Non Road Assets- Transferred Institutions -  Technical Education -റോഡ്‌ ഇതര  ആസ്തികള്‍ക്കുള്ള മെയിന്റനന്‍സ് പ്രോജക്ടുകള്‍ - സാങ്കേതിക വിദ്യാഭ്യാസം </v>
      </c>
      <c r="D807">
        <f>'Budget to Print (P)'!D807</f>
        <v>0</v>
      </c>
      <c r="E807">
        <f>'Budget to Print (P)'!E807</f>
        <v>0</v>
      </c>
      <c r="F807">
        <f>'Budget to Print (P)'!F807</f>
        <v>0</v>
      </c>
      <c r="G807" t="str">
        <f>'Budget to Print (P)'!G807</f>
        <v>BS-12552012</v>
      </c>
    </row>
    <row r="808">
      <c r="B808">
        <f>'Budget to Print (P)'!B808</f>
        <v>2552013</v>
      </c>
      <c r="C808" t="str">
        <f>'Budget to Print (P)'!C808</f>
        <v xml:space="preserve">Maintenance Projects - Non Road Assets- Transferred Institutions - Development of Scheduled Castes--റോഡ്‌ ഇതര  ആസ്തികള്‍ക്കുള്ള മെയിന്റനന്‍സ് പ്രോജക്ടുകള്‍ -പട്ടിക ജാതി വികസനം </v>
      </c>
      <c r="D808">
        <f>'Budget to Print (P)'!D808</f>
        <v>0</v>
      </c>
      <c r="E808">
        <f>'Budget to Print (P)'!E808</f>
        <v>0</v>
      </c>
      <c r="F808">
        <f>'Budget to Print (P)'!F808</f>
        <v>0</v>
      </c>
      <c r="G808" t="str">
        <f>'Budget to Print (P)'!G808</f>
        <v>BS-12552013</v>
      </c>
    </row>
    <row r="809">
      <c r="B809">
        <f>'Budget to Print (P)'!B809</f>
        <v>2552014</v>
      </c>
      <c r="C809" t="str">
        <f>'Budget to Print (P)'!C809</f>
        <v xml:space="preserve">Maintenance Projects - Non Road Assets- Transferred Institutions - Development of Scheduled Tribes--റോഡ്‌ ഇതര  ആസ്തികള്‍ക്കുള്ള മെയിന്റനന്‍സ് പ്രോജക്ടുകള്‍ -പട്ടിക വര്‍ഗ  വികസനം </v>
      </c>
      <c r="D809">
        <f>'Budget to Print (P)'!D809</f>
        <v>0</v>
      </c>
      <c r="E809">
        <f>'Budget to Print (P)'!E809</f>
        <v>0</v>
      </c>
      <c r="F809">
        <f>'Budget to Print (P)'!F809</f>
        <v>0</v>
      </c>
      <c r="G809" t="str">
        <f>'Budget to Print (P)'!G809</f>
        <v>BS-12552014</v>
      </c>
    </row>
    <row r="810">
      <c r="B810">
        <f>'Budget to Print (P)'!B810</f>
        <v>2552015</v>
      </c>
      <c r="C810" t="str">
        <f>'Budget to Print (P)'!C810</f>
        <v xml:space="preserve">Maintenance Projects - Non Road Assets- Transferred Institutions - Tailoring and Garment Making Training Centre--റോഡ്‌ ഇതര  ആസ്തികള്‍ക്കുള്ള മെയിന്റനന്‍സ് പ്രോജക്ടുകള്‍ -വസ്ത്ര നിര്‍മാണം </v>
      </c>
      <c r="D810">
        <f>'Budget to Print (P)'!D810</f>
        <v>0</v>
      </c>
      <c r="E810">
        <f>'Budget to Print (P)'!E810</f>
        <v>0</v>
      </c>
      <c r="F810">
        <f>'Budget to Print (P)'!F810</f>
        <v>0</v>
      </c>
      <c r="G810" t="str">
        <f>'Budget to Print (P)'!G810</f>
        <v>BS-12552015</v>
      </c>
    </row>
    <row r="811">
      <c r="B811">
        <f>'Budget to Print (P)'!B811</f>
        <v>2552016</v>
      </c>
      <c r="C811" t="str">
        <f>'Budget to Print (P)'!C811</f>
        <v xml:space="preserve">Maintenance Projects - Non Road Assets- Transferred Institutions - Others--റോഡ്‌ ഇതര  ആസ്തികള്‍ക്കുള്ള മെയിന്റനന്‍സ് പ്രോജക്ടുകള്‍ -മറ്റ് ഘടക സ്ഥാപനങ്ങള്‍ </v>
      </c>
      <c r="D811">
        <f>'Budget to Print (P)'!D811</f>
        <v>0</v>
      </c>
      <c r="E811">
        <f>'Budget to Print (P)'!E811</f>
        <v>0</v>
      </c>
      <c r="F811">
        <f>'Budget to Print (P)'!F811</f>
        <v>0</v>
      </c>
      <c r="G811" t="str">
        <f>'Budget to Print (P)'!G811</f>
        <v>BS-12552016</v>
      </c>
    </row>
    <row r="812">
      <c r="B812">
        <f>'Budget to Print (P)'!B812</f>
        <v>2552017</v>
      </c>
      <c r="C812" t="str">
        <f>'Budget to Print (P)'!C812</f>
        <v xml:space="preserve">Maintenance Projects - Non Road Assets- Other Transferred Assets--റോഡ്‌ ഇതര  ആസ്തികള്‍ക്കുള്ള മെയിന്റനന്‍സ് പ്രോജക്ടുകള്‍ -മറ്റ് ആസ്തികള്‍ </v>
      </c>
      <c r="D812">
        <f>'Budget to Print (P)'!D812</f>
        <v>0</v>
      </c>
      <c r="E812">
        <f>'Budget to Print (P)'!E812</f>
        <v>0</v>
      </c>
      <c r="F812">
        <f>'Budget to Print (P)'!F812</f>
        <v>0</v>
      </c>
      <c r="G812" t="str">
        <f>'Budget to Print (P)'!G812</f>
        <v>BS-12552017</v>
      </c>
    </row>
    <row r="813">
      <c r="B813" t="str">
        <f>'Budget to Print (P)'!B813</f>
        <v/>
      </c>
      <c r="C813" t="str">
        <f>'Budget to Print (P)'!C813</f>
        <v/>
      </c>
      <c r="D813" t="str">
        <f>'Budget to Print (P)'!D813</f>
        <v/>
      </c>
      <c r="E813" t="str">
        <f>'Budget to Print (P)'!E813</f>
        <v/>
      </c>
      <c r="F813" t="str">
        <f>'Budget to Print (P)'!F813</f>
        <v/>
      </c>
      <c r="G813" t="str">
        <f>'Budget to Print (P)'!G813</f>
        <v>Blank Row</v>
      </c>
    </row>
    <row r="814">
      <c r="B814" t="str">
        <f>'Budget to Print (P)'!B814</f>
        <v/>
      </c>
      <c r="C814" t="str">
        <f>'Budget to Print (P)'!C814</f>
        <v/>
      </c>
      <c r="D814" t="str">
        <f>'Budget to Print (P)'!D814</f>
        <v/>
      </c>
      <c r="E814" t="str">
        <f>'Budget to Print (P)'!E814</f>
        <v/>
      </c>
      <c r="F814" t="str">
        <f>'Budget to Print (P)'!F814</f>
        <v/>
      </c>
      <c r="G814" t="str">
        <f>'Budget to Print (P)'!G814</f>
        <v>Blank Row</v>
      </c>
    </row>
    <row r="815">
      <c r="B815" t="str">
        <f>'Budget to Print (P)'!B815</f>
        <v/>
      </c>
      <c r="C815" t="str">
        <f>'Budget to Print (P)'!C815</f>
        <v/>
      </c>
      <c r="D815" t="str">
        <f>'Budget to Print (P)'!D815</f>
        <v/>
      </c>
      <c r="E815" t="str">
        <f>'Budget to Print (P)'!E815</f>
        <v/>
      </c>
      <c r="F815" t="str">
        <f>'Budget to Print (P)'!F815</f>
        <v/>
      </c>
      <c r="G815" t="str">
        <f>'Budget to Print (P)'!G815</f>
        <v>Blank Row</v>
      </c>
    </row>
    <row r="816">
      <c r="B816" t="str">
        <f>'Budget to Print (P)'!B816</f>
        <v/>
      </c>
      <c r="C816" t="str">
        <f>'Budget to Print (P)'!C816</f>
        <v/>
      </c>
      <c r="D816" t="str">
        <f>'Budget to Print (P)'!D816</f>
        <v/>
      </c>
      <c r="E816" t="str">
        <f>'Budget to Print (P)'!E816</f>
        <v/>
      </c>
      <c r="F816" t="str">
        <f>'Budget to Print (P)'!F816</f>
        <v/>
      </c>
      <c r="G816" t="str">
        <f>'Budget to Print (P)'!G816</f>
        <v>Blank Row</v>
      </c>
    </row>
    <row r="817">
      <c r="B817" t="str">
        <f>'Budget to Print (P)'!B817</f>
        <v/>
      </c>
      <c r="C817" t="str">
        <f>'Budget to Print (P)'!C817</f>
        <v/>
      </c>
      <c r="D817" t="str">
        <f>'Budget to Print (P)'!D817</f>
        <v/>
      </c>
      <c r="E817" t="str">
        <f>'Budget to Print (P)'!E817</f>
        <v/>
      </c>
      <c r="F817" t="str">
        <f>'Budget to Print (P)'!F817</f>
        <v/>
      </c>
      <c r="G817" t="str">
        <f>'Budget to Print (P)'!G817</f>
        <v>Blank Row</v>
      </c>
    </row>
    <row r="818">
      <c r="B818">
        <f>'Budget to Print (P)'!B818</f>
        <v>255</v>
      </c>
      <c r="C818" t="str">
        <f>'Budget to Print (P)'!C818</f>
        <v xml:space="preserve">Total-Maintenance Projects-മെയിന്‍റനന്‍സ് പ്രോജക്ടുകള്‍-ആകെ </v>
      </c>
      <c r="D818">
        <f>'Budget to Print (P)'!D818</f>
        <v>0</v>
      </c>
      <c r="E818">
        <f>'Budget to Print (P)'!E818</f>
        <v>0</v>
      </c>
      <c r="F818">
        <f>'Budget to Print (P)'!F818</f>
        <v>0</v>
      </c>
      <c r="G818" t="str">
        <f>'Budget to Print (P)'!G818</f>
        <v>BS-1255</v>
      </c>
    </row>
    <row r="819" xml:space="preserve">
      <c r="B819" t="str">
        <v>BS-9 PARTICULARS</v>
      </c>
      <c r="D819" t="str">
        <f>D32</f>
        <v>Actuals for the year 2023-2024   (യഥാര്‍ത്ഥ കണക്ക് 2023-2024)</v>
      </c>
      <c r="E819" t="str">
        <f>E32</f>
        <v>Budget  for the  year (including all revisions) 2024-2025  (പരിഷ്കരിച്ച ബജറ്റ്  2024-2025)</v>
      </c>
      <c r="F819" t="str" xml:space="preserve">
        <f>F32</f>
        <v xml:space="preserve">Budget for the Year2025-2026
 (ബജറ്റ്-2025-2026)</v>
      </c>
      <c r="G819" t="str">
        <v>Statement</v>
      </c>
    </row>
    <row r="820">
      <c r="B820" t="str">
        <f>'BS-9'!B295</f>
        <v xml:space="preserve">256 - Other Revenue Grants and funds- Revenue Expenses-മറ്റ് റവന്യു ഗ്രാന്‍റുകളും ഫണ്ടുകളും </v>
      </c>
      <c r="G820" t="str">
        <f>'Budget to Print (P)'!G820</f>
        <v xml:space="preserve">BS-1256 - Other Revenue Grants and funds- Revenue Expenses-മറ്റ് റവന്യു ഗ്രാന്‍റുകളും ഫണ്ടുകളും </v>
      </c>
    </row>
    <row r="821">
      <c r="B821">
        <f>'Budget to Print (P)'!B821</f>
        <v>2561001</v>
      </c>
      <c r="C821" t="str">
        <f>'Budget to Print (P)'!C821</f>
        <v>Other Revenue Grants and funds- Revenue Expenses-മറ്റ് റവന്യു ഗ്രാന്റുകളും ഫണ്ടുകളും</v>
      </c>
      <c r="D821">
        <f>'Budget to Print (P)'!D821</f>
        <v>0</v>
      </c>
      <c r="E821">
        <f>'Budget to Print (P)'!E821</f>
        <v>0</v>
      </c>
      <c r="F821">
        <f>'Budget to Print (P)'!F821</f>
        <v>0</v>
      </c>
      <c r="G821" t="str">
        <f>'Budget to Print (P)'!G821</f>
        <v>BS-12561001</v>
      </c>
    </row>
    <row r="822">
      <c r="B822" t="str">
        <f>'Budget to Print (P)'!B822</f>
        <v/>
      </c>
      <c r="C822" t="str">
        <f>'Budget to Print (P)'!C822</f>
        <v/>
      </c>
      <c r="D822" t="str">
        <f>'Budget to Print (P)'!D822</f>
        <v/>
      </c>
      <c r="E822" t="str">
        <f>'Budget to Print (P)'!E822</f>
        <v/>
      </c>
      <c r="F822" t="str">
        <f>'Budget to Print (P)'!F822</f>
        <v/>
      </c>
      <c r="G822" t="str">
        <f>'Budget to Print (P)'!G822</f>
        <v>Blank Row</v>
      </c>
    </row>
    <row r="823">
      <c r="B823" t="str">
        <f>'Budget to Print (P)'!B823</f>
        <v/>
      </c>
      <c r="C823" t="str">
        <f>'Budget to Print (P)'!C823</f>
        <v/>
      </c>
      <c r="D823" t="str">
        <f>'Budget to Print (P)'!D823</f>
        <v/>
      </c>
      <c r="E823" t="str">
        <f>'Budget to Print (P)'!E823</f>
        <v/>
      </c>
      <c r="F823" t="str">
        <f>'Budget to Print (P)'!F823</f>
        <v/>
      </c>
      <c r="G823" t="str">
        <f>'Budget to Print (P)'!G823</f>
        <v>Blank Row</v>
      </c>
    </row>
    <row r="824">
      <c r="B824" t="str">
        <f>'Budget to Print (P)'!B824</f>
        <v/>
      </c>
      <c r="C824" t="str">
        <f>'Budget to Print (P)'!C824</f>
        <v/>
      </c>
      <c r="D824" t="str">
        <f>'Budget to Print (P)'!D824</f>
        <v/>
      </c>
      <c r="E824" t="str">
        <f>'Budget to Print (P)'!E824</f>
        <v/>
      </c>
      <c r="F824" t="str">
        <f>'Budget to Print (P)'!F824</f>
        <v/>
      </c>
      <c r="G824" t="str">
        <f>'Budget to Print (P)'!G824</f>
        <v>Blank Row</v>
      </c>
    </row>
    <row r="825">
      <c r="B825" t="str">
        <f>'Budget to Print (P)'!B825</f>
        <v/>
      </c>
      <c r="C825" t="str">
        <f>'Budget to Print (P)'!C825</f>
        <v/>
      </c>
      <c r="D825" t="str">
        <f>'Budget to Print (P)'!D825</f>
        <v/>
      </c>
      <c r="E825" t="str">
        <f>'Budget to Print (P)'!E825</f>
        <v/>
      </c>
      <c r="F825" t="str">
        <f>'Budget to Print (P)'!F825</f>
        <v/>
      </c>
      <c r="G825" t="str">
        <f>'Budget to Print (P)'!G825</f>
        <v>Blank Row</v>
      </c>
    </row>
    <row r="826">
      <c r="B826" t="str">
        <f>'Budget to Print (P)'!B826</f>
        <v/>
      </c>
      <c r="C826" t="str">
        <f>'Budget to Print (P)'!C826</f>
        <v/>
      </c>
      <c r="D826" t="str">
        <f>'Budget to Print (P)'!D826</f>
        <v/>
      </c>
      <c r="E826" t="str">
        <f>'Budget to Print (P)'!E826</f>
        <v/>
      </c>
      <c r="F826" t="str">
        <f>'Budget to Print (P)'!F826</f>
        <v/>
      </c>
      <c r="G826" t="str">
        <f>'Budget to Print (P)'!G826</f>
        <v>Blank Row</v>
      </c>
    </row>
    <row r="827">
      <c r="B827" t="str">
        <f>'Budget to Print (P)'!B827</f>
        <v/>
      </c>
      <c r="C827" t="str">
        <f>'Budget to Print (P)'!C827</f>
        <v/>
      </c>
      <c r="D827" t="str">
        <f>'Budget to Print (P)'!D827</f>
        <v/>
      </c>
      <c r="E827" t="str">
        <f>'Budget to Print (P)'!E827</f>
        <v/>
      </c>
      <c r="F827" t="str">
        <f>'Budget to Print (P)'!F827</f>
        <v/>
      </c>
      <c r="G827" t="str">
        <f>'Budget to Print (P)'!G827</f>
        <v>Blank Row</v>
      </c>
    </row>
    <row r="828">
      <c r="B828" t="str">
        <f>'Budget to Print (P)'!B828</f>
        <v/>
      </c>
      <c r="C828" t="str">
        <f>'Budget to Print (P)'!C828</f>
        <v/>
      </c>
      <c r="D828" t="str">
        <f>'Budget to Print (P)'!D828</f>
        <v/>
      </c>
      <c r="E828" t="str">
        <f>'Budget to Print (P)'!E828</f>
        <v/>
      </c>
      <c r="F828" t="str">
        <f>'Budget to Print (P)'!F828</f>
        <v/>
      </c>
      <c r="G828" t="str">
        <f>'Budget to Print (P)'!G828</f>
        <v>Blank Row</v>
      </c>
    </row>
    <row r="829">
      <c r="B829" t="str">
        <f>'Budget to Print (P)'!B829</f>
        <v/>
      </c>
      <c r="C829" t="str">
        <f>'Budget to Print (P)'!C829</f>
        <v/>
      </c>
      <c r="D829" t="str">
        <f>'Budget to Print (P)'!D829</f>
        <v/>
      </c>
      <c r="E829" t="str">
        <f>'Budget to Print (P)'!E829</f>
        <v/>
      </c>
      <c r="F829" t="str">
        <f>'Budget to Print (P)'!F829</f>
        <v/>
      </c>
      <c r="G829" t="str">
        <f>'Budget to Print (P)'!G829</f>
        <v>Blank Row</v>
      </c>
    </row>
    <row r="830">
      <c r="B830">
        <f>'Budget to Print (P)'!B830</f>
        <v>256</v>
      </c>
      <c r="C830" t="str">
        <f>'Budget to Print (P)'!C830</f>
        <v xml:space="preserve">Other Revenue Grants and funds- Revenue Expenses-Total-മറ്റ് റവന്യു ഗ്രാന്‍റുകളും ഫണ്ടുകളും -ആകെ </v>
      </c>
      <c r="D830">
        <f>'Budget to Print (P)'!D830</f>
        <v>0</v>
      </c>
      <c r="E830">
        <f>'Budget to Print (P)'!E830</f>
        <v>0</v>
      </c>
      <c r="F830">
        <f>'Budget to Print (P)'!F830</f>
        <v>0</v>
      </c>
      <c r="G830" t="str">
        <f>'Budget to Print (P)'!G830</f>
        <v>BS-1256</v>
      </c>
    </row>
    <row r="831" xml:space="preserve">
      <c r="B831" t="str">
        <v>BS-9 PARTICULARS</v>
      </c>
      <c r="D831" t="str">
        <f>D32</f>
        <v>Actuals for the year 2023-2024   (യഥാര്‍ത്ഥ കണക്ക് 2023-2024)</v>
      </c>
      <c r="E831" t="str">
        <f>E32</f>
        <v>Budget  for the  year (including all revisions) 2024-2025  (പരിഷ്കരിച്ച ബജറ്റ്  2024-2025)</v>
      </c>
      <c r="F831" t="str" xml:space="preserve">
        <f>F32</f>
        <v xml:space="preserve">Budget for the Year2025-2026
 (ബജറ്റ്-2025-2026)</v>
      </c>
      <c r="G831" t="str">
        <v>Statement</v>
      </c>
    </row>
    <row r="832">
      <c r="B832" t="str">
        <f>'BS-9'!B306</f>
        <v xml:space="preserve">260 - Grants, Contributions and Compensations from Own Fund </v>
      </c>
      <c r="G832" t="str">
        <f>'Budget to Print (P)'!G832</f>
        <v xml:space="preserve">BS-1260 - Grants, Contributions and Compensations from Own Fund </v>
      </c>
    </row>
    <row r="833">
      <c r="B833">
        <f>'Budget to Print (P)'!B833</f>
        <v>2601001</v>
      </c>
      <c r="C833" t="str">
        <f>'Budget to Print (P)'!C833</f>
        <v>Grants, Contributions and Compensations from Own Fund- Grants</v>
      </c>
      <c r="D833">
        <f>'Budget to Print (P)'!D833</f>
        <v>0</v>
      </c>
      <c r="E833">
        <f>'Budget to Print (P)'!E833</f>
        <v>0</v>
      </c>
      <c r="F833">
        <f>'Budget to Print (P)'!F833</f>
        <v>0</v>
      </c>
      <c r="G833" t="str">
        <f>'Budget to Print (P)'!G833</f>
        <v>BS-12601001</v>
      </c>
    </row>
    <row r="834">
      <c r="B834">
        <f>'Budget to Print (P)'!B834</f>
        <v>2602001</v>
      </c>
      <c r="C834" t="str">
        <f>'Budget to Print (P)'!C834</f>
        <v>Grants, Contributions and Compensations from Own Fund- Contributions</v>
      </c>
      <c r="D834">
        <f>'Budget to Print (P)'!D834</f>
        <v>0</v>
      </c>
      <c r="E834">
        <f>'Budget to Print (P)'!E834</f>
        <v>0</v>
      </c>
      <c r="F834">
        <f>'Budget to Print (P)'!F834</f>
        <v>0</v>
      </c>
      <c r="G834" t="str">
        <f>'Budget to Print (P)'!G834</f>
        <v>BS-12602001</v>
      </c>
    </row>
    <row r="835">
      <c r="B835">
        <f>'Budget to Print (P)'!B835</f>
        <v>2603001</v>
      </c>
      <c r="C835" t="str">
        <f>'Budget to Print (P)'!C835</f>
        <v>Grants, Contributions and Compensations from Own Fund-  Compensations</v>
      </c>
      <c r="D835">
        <f>'Budget to Print (P)'!D835</f>
        <v>0</v>
      </c>
      <c r="E835">
        <f>'Budget to Print (P)'!E835</f>
        <v>0</v>
      </c>
      <c r="F835">
        <f>'Budget to Print (P)'!F835</f>
        <v>0</v>
      </c>
      <c r="G835" t="str">
        <f>'Budget to Print (P)'!G835</f>
        <v>BS-12603001</v>
      </c>
    </row>
    <row r="836">
      <c r="B836" t="str">
        <f>'Budget to Print (P)'!B836</f>
        <v/>
      </c>
      <c r="C836" t="str">
        <f>'Budget to Print (P)'!C836</f>
        <v/>
      </c>
      <c r="D836" t="str">
        <f>'Budget to Print (P)'!D836</f>
        <v/>
      </c>
      <c r="E836" t="str">
        <f>'Budget to Print (P)'!E836</f>
        <v/>
      </c>
      <c r="F836" t="str">
        <f>'Budget to Print (P)'!F836</f>
        <v/>
      </c>
      <c r="G836" t="str">
        <f>'Budget to Print (P)'!G836</f>
        <v>Blank Row</v>
      </c>
    </row>
    <row r="837">
      <c r="B837" t="str">
        <f>'Budget to Print (P)'!B837</f>
        <v/>
      </c>
      <c r="C837" t="str">
        <f>'Budget to Print (P)'!C837</f>
        <v/>
      </c>
      <c r="D837" t="str">
        <f>'Budget to Print (P)'!D837</f>
        <v/>
      </c>
      <c r="E837" t="str">
        <f>'Budget to Print (P)'!E837</f>
        <v/>
      </c>
      <c r="F837" t="str">
        <f>'Budget to Print (P)'!F837</f>
        <v/>
      </c>
      <c r="G837" t="str">
        <f>'Budget to Print (P)'!G837</f>
        <v>Blank Row</v>
      </c>
    </row>
    <row r="838">
      <c r="B838" t="str">
        <f>'Budget to Print (P)'!B838</f>
        <v/>
      </c>
      <c r="C838" t="str">
        <f>'Budget to Print (P)'!C838</f>
        <v/>
      </c>
      <c r="D838" t="str">
        <f>'Budget to Print (P)'!D838</f>
        <v/>
      </c>
      <c r="E838" t="str">
        <f>'Budget to Print (P)'!E838</f>
        <v/>
      </c>
      <c r="F838" t="str">
        <f>'Budget to Print (P)'!F838</f>
        <v/>
      </c>
      <c r="G838" t="str">
        <f>'Budget to Print (P)'!G838</f>
        <v>Blank Row</v>
      </c>
    </row>
    <row r="839">
      <c r="B839" t="str">
        <f>'Budget to Print (P)'!B839</f>
        <v/>
      </c>
      <c r="C839" t="str">
        <f>'Budget to Print (P)'!C839</f>
        <v/>
      </c>
      <c r="D839" t="str">
        <f>'Budget to Print (P)'!D839</f>
        <v/>
      </c>
      <c r="E839" t="str">
        <f>'Budget to Print (P)'!E839</f>
        <v/>
      </c>
      <c r="F839" t="str">
        <f>'Budget to Print (P)'!F839</f>
        <v/>
      </c>
      <c r="G839" t="str">
        <f>'Budget to Print (P)'!G839</f>
        <v>Blank Row</v>
      </c>
    </row>
    <row r="840">
      <c r="B840" t="str">
        <f>'Budget to Print (P)'!B840</f>
        <v/>
      </c>
      <c r="C840" t="str">
        <f>'Budget to Print (P)'!C840</f>
        <v/>
      </c>
      <c r="D840" t="str">
        <f>'Budget to Print (P)'!D840</f>
        <v/>
      </c>
      <c r="E840" t="str">
        <f>'Budget to Print (P)'!E840</f>
        <v/>
      </c>
      <c r="F840" t="str">
        <f>'Budget to Print (P)'!F840</f>
        <v/>
      </c>
      <c r="G840" t="str">
        <f>'Budget to Print (P)'!G840</f>
        <v>Blank Row</v>
      </c>
    </row>
    <row r="841">
      <c r="B841" t="str">
        <f>'Budget to Print (P)'!B841</f>
        <v/>
      </c>
      <c r="C841" t="str">
        <f>'Budget to Print (P)'!C841</f>
        <v/>
      </c>
      <c r="D841" t="str">
        <f>'Budget to Print (P)'!D841</f>
        <v/>
      </c>
      <c r="E841" t="str">
        <f>'Budget to Print (P)'!E841</f>
        <v/>
      </c>
      <c r="F841" t="str">
        <f>'Budget to Print (P)'!F841</f>
        <v/>
      </c>
      <c r="G841" t="str">
        <f>'Budget to Print (P)'!G841</f>
        <v>Blank Row</v>
      </c>
    </row>
    <row r="842">
      <c r="B842">
        <f>'Budget to Print (P)'!B842</f>
        <v>260</v>
      </c>
      <c r="C842" t="str">
        <f>'Budget to Print (P)'!C842</f>
        <v xml:space="preserve">Grants, Contributions and Compensations from Own Fund-total </v>
      </c>
      <c r="D842">
        <f>'Budget to Print (P)'!D842</f>
        <v>0</v>
      </c>
      <c r="E842">
        <f>'Budget to Print (P)'!E842</f>
        <v>0</v>
      </c>
      <c r="F842">
        <f>'Budget to Print (P)'!F842</f>
        <v>0</v>
      </c>
      <c r="G842" t="str">
        <f>'Budget to Print (P)'!G842</f>
        <v>BS-1260</v>
      </c>
    </row>
    <row r="843">
      <c r="B843" t="str">
        <v xml:space="preserve">Total-Revenue Expenditure-PLAN-പ്ലാന്‍ റവന്യു ചെലവുകള്‍ ആകെ </v>
      </c>
      <c r="D843">
        <f>'Budget to Print (P)'!D843</f>
        <v>102834870</v>
      </c>
      <c r="E843">
        <f>'Budget to Print (P)'!E843</f>
        <v>175879678</v>
      </c>
      <c r="F843">
        <f>'Budget to Print (P)'!F843</f>
        <v>186870394</v>
      </c>
      <c r="G843" t="str">
        <v>Total</v>
      </c>
    </row>
    <row r="844">
      <c r="B844" t="str">
        <f>B57</f>
        <v>Karassery Grama Panchayath Draft  Budget for the Financial Year 2025-2026</v>
      </c>
      <c r="G844" t="str">
        <f>'Budget to Print (P)'!G844</f>
        <v>BS-1Karassery Grama Panchayath Draft  Budget for the Financial Year 2025-2026</v>
      </c>
    </row>
    <row r="845">
      <c r="B845" t="str">
        <f>'BS-10'!B5</f>
        <v>BS-10- Revenue Expenditure-B FUND &amp; STATE SPONSORED SCHEMES -(നോണ്‍-പ്ലാന്‍ റവന്യു  ചെലവുകള്‍ക്ക്‌ വേണ്ടിയുള്ള വകയിരുത്തലുകള്‍)</v>
      </c>
      <c r="G845" t="str">
        <f>'Budget to Print (P)'!G845</f>
        <v>BS-1BS-10- Revenue Expenditure-B FUND &amp; STATE SPONSORED SCHEMES -(നോണ്‍-പ്ലാന്‍ റവന്യു  ചെലവുകള്‍ക്ക്‌ വേണ്ടിയുള്ള വകയിരുത്തലുകള്‍)</v>
      </c>
    </row>
    <row r="846" xml:space="preserve">
      <c r="B846" t="str">
        <v>DETAILED HEAD CODE</v>
      </c>
      <c r="C846" t="str">
        <v>PARTICULARS (ഇനവിവരം)</v>
      </c>
      <c r="D846" t="str">
        <f>D831</f>
        <v>Actuals for the year 2023-2024   (യഥാര്‍ത്ഥ കണക്ക് 2023-2024)</v>
      </c>
      <c r="E846" t="str">
        <f>E831</f>
        <v>Budget  for the  year (including all revisions) 2024-2025  (പരിഷ്കരിച്ച ബജറ്റ്  2024-2025)</v>
      </c>
      <c r="F846" t="str" xml:space="preserve">
        <f>F831</f>
        <v xml:space="preserve">Budget for the Year2025-2026
 (ബജറ്റ്-2025-2026)</v>
      </c>
      <c r="G846" t="str">
        <f>'Budget to Print (P)'!G846</f>
        <v>BS-1DETAILED HEAD CODE</v>
      </c>
    </row>
    <row r="847">
      <c r="B847">
        <f>'Budget to Print (P)'!B847</f>
        <v>2541001</v>
      </c>
      <c r="C847" t="str">
        <f>'Budget to Print (P)'!C847</f>
        <v xml:space="preserve">Expenditures of Transferred Institutions (not included under Decentralised Plan Programme)-ഘടക സ്ഥാപനങ്ങള്‍ക്ക് വേണ്ടിയുള്ള നോണ്‍ പ്ലാന്‍ ചെലവുകള്‍ </v>
      </c>
      <c r="D847">
        <f>'Budget to Print (P)'!D847</f>
        <v>46236000</v>
      </c>
      <c r="E847">
        <f>'Budget to Print (P)'!E847</f>
        <v>60000000</v>
      </c>
      <c r="F847">
        <f>'Budget to Print (P)'!F847</f>
        <v>70000000</v>
      </c>
      <c r="G847" t="str">
        <f>'Budget to Print (P)'!G847</f>
        <v>BS-12541001</v>
      </c>
    </row>
    <row r="848">
      <c r="B848">
        <f>'Budget to Print (P)'!B848</f>
        <v>2542001</v>
      </c>
      <c r="C848" t="str">
        <f>'Budget to Print (P)'!C848</f>
        <v xml:space="preserve">State Sponsored Schemes (not included under Decentralised Plan Programme)-സംസ്ഥാന ആവിഷ്കൃത പദ്ധതികള്‍ക്കുള്ള നോണ്‍ പ്ലാന്‍ ചെലവുകള്‍ </v>
      </c>
      <c r="D848">
        <f>'Budget to Print (P)'!D848</f>
        <v>0</v>
      </c>
      <c r="E848">
        <f>'Budget to Print (P)'!E848</f>
        <v>0</v>
      </c>
      <c r="F848">
        <f>'Budget to Print (P)'!F848</f>
        <v>0</v>
      </c>
      <c r="G848" t="str">
        <f>'Budget to Print (P)'!G848</f>
        <v>BS-12542001</v>
      </c>
    </row>
    <row r="849">
      <c r="B849" t="str">
        <f>'Budget to Print (P)'!B849</f>
        <v/>
      </c>
      <c r="C849" t="str">
        <f>'Budget to Print (P)'!C849</f>
        <v/>
      </c>
      <c r="D849" t="str">
        <f>'Budget to Print (P)'!D849</f>
        <v/>
      </c>
      <c r="E849" t="str">
        <f>'Budget to Print (P)'!E849</f>
        <v/>
      </c>
      <c r="F849" t="str">
        <f>'Budget to Print (P)'!F849</f>
        <v/>
      </c>
      <c r="G849" t="str">
        <f>'Budget to Print (P)'!G849</f>
        <v>Blank Row</v>
      </c>
    </row>
    <row r="850">
      <c r="B850" t="str">
        <f>'Budget to Print (P)'!B850</f>
        <v/>
      </c>
      <c r="C850" t="str">
        <f>'Budget to Print (P)'!C850</f>
        <v/>
      </c>
      <c r="D850" t="str">
        <f>'Budget to Print (P)'!D850</f>
        <v/>
      </c>
      <c r="E850" t="str">
        <f>'Budget to Print (P)'!E850</f>
        <v/>
      </c>
      <c r="F850" t="str">
        <f>'Budget to Print (P)'!F850</f>
        <v/>
      </c>
      <c r="G850" t="str">
        <f>'Budget to Print (P)'!G850</f>
        <v>Blank Row</v>
      </c>
    </row>
    <row r="851">
      <c r="B851">
        <f>'Budget to Print (P)'!B851</f>
        <v>254</v>
      </c>
      <c r="C851" t="str">
        <f>'Budget to Print (P)'!C851</f>
        <v>Total-Expenditures of Transferred Institutions (not included under Decentralised Plan Programme)</v>
      </c>
      <c r="D851">
        <f>'Budget to Print (P)'!D851</f>
        <v>46236000</v>
      </c>
      <c r="E851">
        <f>'Budget to Print (P)'!E851</f>
        <v>60000000</v>
      </c>
      <c r="F851">
        <f>'Budget to Print (P)'!F851</f>
        <v>70000000</v>
      </c>
      <c r="G851" t="str">
        <f>'Budget to Print (P)'!G851</f>
        <v>BS-1254</v>
      </c>
    </row>
    <row r="852">
      <c r="B852" t="str">
        <f>B57</f>
        <v>Karassery Grama Panchayath Draft  Budget for the Financial Year 2025-2026</v>
      </c>
      <c r="G852" t="str">
        <f>IF(B852="", "Blank Row", "BS-1"&amp;B852)</f>
        <v>BS-1Karassery Grama Panchayath Draft  Budget for the Financial Year 2025-2026</v>
      </c>
    </row>
    <row r="853">
      <c r="B853" t="str">
        <f>'BS-11'!B5</f>
        <v xml:space="preserve"> BS-11CAPITAL EXPENDITURE - LOAN REPAYMENTS -  (വായ്പ തിരിച്ചടവിനു  വേണ്ടിയുള്ള വകയിരുത്തലുകള്‍)</v>
      </c>
      <c r="G853" t="str">
        <f>'Budget to Print (P)'!G853</f>
        <v>BS-1 BS-11CAPITAL EXPENDITURE - LOAN REPAYMENTS -  (വായ്പ തിരിച്ചടവിനു  വേണ്ടിയുള്ള വകയിരുത്തലുകള്‍)</v>
      </c>
    </row>
    <row r="854" xml:space="preserve">
      <c r="B854" t="str">
        <v>DETAILED HEAD CODE</v>
      </c>
      <c r="C854" t="str">
        <v>PARTICULARS (ഇനവിവരം)</v>
      </c>
      <c r="D854" t="str">
        <f>D846</f>
        <v>Actuals for the year 2023-2024   (യഥാര്‍ത്ഥ കണക്ക് 2023-2024)</v>
      </c>
      <c r="E854" t="str">
        <f>E846</f>
        <v>Budget  for the  year (including all revisions) 2024-2025  (പരിഷ്കരിച്ച ബജറ്റ്  2024-2025)</v>
      </c>
      <c r="F854" t="str" xml:space="preserve">
        <f>F846</f>
        <v xml:space="preserve">Budget for the Year2025-2026
 (ബജറ്റ്-2025-2026)</v>
      </c>
      <c r="G854" t="str">
        <f>'Budget to Print (P)'!G854</f>
        <v>BS-1DETAILED HEAD CODE</v>
      </c>
    </row>
    <row r="855">
      <c r="B855">
        <f>'Budget to Print (P)'!B855</f>
        <v>3301001</v>
      </c>
      <c r="C855" t="str">
        <f>'Budget to Print (P)'!C855</f>
        <v>loans from Central Government- കേന്ദ്ര സര്‍ക്കാരില്‍ നിന്നുള്ള വായ്പ</v>
      </c>
      <c r="D855">
        <f>'Budget to Print (P)'!D855</f>
        <v>0</v>
      </c>
      <c r="E855">
        <f>'Budget to Print (P)'!E855</f>
        <v>0</v>
      </c>
      <c r="F855">
        <f>'Budget to Print (P)'!F855</f>
        <v>0</v>
      </c>
      <c r="G855" t="str">
        <f>'Budget to Print (P)'!G855</f>
        <v>BS-13301001</v>
      </c>
    </row>
    <row r="856">
      <c r="B856">
        <f>'Budget to Print (P)'!B856</f>
        <v>3302001</v>
      </c>
      <c r="C856" t="str">
        <f>'Budget to Print (P)'!C856</f>
        <v>loans from State Government-സംസ്ഥാന സര്‍ക്കാരില്‍ നിന്നുള്ള വായ്പ</v>
      </c>
      <c r="D856">
        <f>'Budget to Print (P)'!D856</f>
        <v>0</v>
      </c>
      <c r="E856">
        <f>'Budget to Print (P)'!E856</f>
        <v>0</v>
      </c>
      <c r="F856">
        <f>'Budget to Print (P)'!F856</f>
        <v>0</v>
      </c>
      <c r="G856" t="str">
        <f>'Budget to Print (P)'!G856</f>
        <v>BS-13302001</v>
      </c>
    </row>
    <row r="857">
      <c r="B857">
        <f>'Budget to Print (P)'!B857</f>
        <v>3303001</v>
      </c>
      <c r="C857" t="str">
        <f>'Budget to Print (P)'!C857</f>
        <v>loans from Government Bodies and Associations-സര്‍ക്കാര്‍ സ്ഥാപനങ്ങളില്‍ നിന്നും സംഘടനകളില്‍ നിന്നുമുള്ള വായ്പ</v>
      </c>
      <c r="D857">
        <f>'Budget to Print (P)'!D857</f>
        <v>0</v>
      </c>
      <c r="E857">
        <f>'Budget to Print (P)'!E857</f>
        <v>0</v>
      </c>
      <c r="F857">
        <f>'Budget to Print (P)'!F857</f>
        <v>0</v>
      </c>
      <c r="G857" t="str">
        <f>'Budget to Print (P)'!G857</f>
        <v>BS-13303001</v>
      </c>
    </row>
    <row r="858">
      <c r="B858">
        <f>'Budget to Print (P)'!B858</f>
        <v>3304001</v>
      </c>
      <c r="C858" t="str">
        <f>'Budget to Print (P)'!C858</f>
        <v xml:space="preserve">loans from International Agencies-അന്തര്‍ദേശീയ സ്ഥാപനങ്ങളില്‍ നിന്നുമുള്ള വായ്പ </v>
      </c>
      <c r="D858">
        <f>'Budget to Print (P)'!D858</f>
        <v>0</v>
      </c>
      <c r="E858">
        <f>'Budget to Print (P)'!E858</f>
        <v>0</v>
      </c>
      <c r="F858">
        <f>'Budget to Print (P)'!F858</f>
        <v>0</v>
      </c>
      <c r="G858" t="str">
        <f>'Budget to Print (P)'!G858</f>
        <v>BS-13304001</v>
      </c>
    </row>
    <row r="859">
      <c r="B859">
        <f>'Budget to Print (P)'!B859</f>
        <v>3305001</v>
      </c>
      <c r="C859" t="str">
        <f>'Budget to Print (P)'!C859</f>
        <v>loans from Banks &amp; Other Financial Institutions-ബാങ്കുകളില്‍ നിന്നും മറ്റ് ബാങ്കിംഗ്  സ്ഥാപനങ്ങളില്‍ നിന്നുമുള്ള വായ്പ</v>
      </c>
      <c r="D859">
        <f>'Budget to Print (P)'!D859</f>
        <v>2331817</v>
      </c>
      <c r="E859">
        <f>'Budget to Print (P)'!E859</f>
        <v>2400000</v>
      </c>
      <c r="F859">
        <f>'Budget to Print (P)'!F859</f>
        <v>2400000</v>
      </c>
      <c r="G859" t="str">
        <f>'Budget to Print (P)'!G859</f>
        <v>BS-13305001</v>
      </c>
    </row>
    <row r="860">
      <c r="B860">
        <f>'Budget to Print (P)'!B860</f>
        <v>3305002</v>
      </c>
      <c r="C860" t="str">
        <f>'Budget to Print (P)'!C860</f>
        <v>loans - Loan from Financial Institutions-മറ്റ് ധനകാര്യ സ്ഥാപനങ്ങളില്‍ നിന്നുമുള്ള വായ്പ</v>
      </c>
      <c r="D860">
        <f>'Budget to Print (P)'!D860</f>
        <v>0</v>
      </c>
      <c r="E860">
        <f>'Budget to Print (P)'!E860</f>
        <v>0</v>
      </c>
      <c r="F860">
        <f>'Budget to Print (P)'!F860</f>
        <v>0</v>
      </c>
      <c r="G860" t="str">
        <f>'Budget to Print (P)'!G860</f>
        <v>BS-13305002</v>
      </c>
    </row>
    <row r="861">
      <c r="B861">
        <f>'Budget to Print (P)'!B861</f>
        <v>3306001</v>
      </c>
      <c r="C861" t="str">
        <f>'Budget to Print (P)'!C861</f>
        <v>loans -Other Term Loans-മറ്റ് ടേം ലോണുകള്‍</v>
      </c>
      <c r="D861">
        <f>'Budget to Print (P)'!D861</f>
        <v>0</v>
      </c>
      <c r="E861">
        <f>'Budget to Print (P)'!E861</f>
        <v>0</v>
      </c>
      <c r="F861">
        <f>'Budget to Print (P)'!F861</f>
        <v>0</v>
      </c>
      <c r="G861" t="str">
        <f>'Budget to Print (P)'!G861</f>
        <v>BS-13306001</v>
      </c>
    </row>
    <row r="862">
      <c r="B862">
        <f>'Budget to Print (P)'!B862</f>
        <v>3307001</v>
      </c>
      <c r="C862" t="str">
        <f>'Budget to Print (P)'!C862</f>
        <v>loans - Bonds &amp; Debentures-ബോണ്ടുകളുടെയും ,ഡിബഞ്ചറുകളുടെയും ഈടിന്മേലുള്ള വായ്പകള്‍</v>
      </c>
      <c r="D862">
        <f>'Budget to Print (P)'!D862</f>
        <v>0</v>
      </c>
      <c r="E862">
        <f>'Budget to Print (P)'!E862</f>
        <v>0</v>
      </c>
      <c r="F862">
        <f>'Budget to Print (P)'!F862</f>
        <v>0</v>
      </c>
      <c r="G862" t="str">
        <f>'Budget to Print (P)'!G862</f>
        <v>BS-13307001</v>
      </c>
    </row>
    <row r="863">
      <c r="B863">
        <f>'Budget to Print (P)'!B863</f>
        <v>3308001</v>
      </c>
      <c r="C863" t="str">
        <f>'Budget to Print (P)'!C863</f>
        <v>loans -Other Loans-മറ്റ് വായ്പകള്‍</v>
      </c>
      <c r="D863">
        <f>'Budget to Print (P)'!D863</f>
        <v>0</v>
      </c>
      <c r="E863">
        <f>'Budget to Print (P)'!E863</f>
        <v>0</v>
      </c>
      <c r="F863">
        <f>'Budget to Print (P)'!F863</f>
        <v>0</v>
      </c>
      <c r="G863" t="str">
        <f>'Budget to Print (P)'!G863</f>
        <v>BS-13308001</v>
      </c>
    </row>
    <row r="864">
      <c r="B864" t="str">
        <f>'Budget to Print (P)'!B864</f>
        <v/>
      </c>
      <c r="C864" t="str">
        <f>'Budget to Print (P)'!C864</f>
        <v/>
      </c>
      <c r="D864" t="str">
        <f>'Budget to Print (P)'!D864</f>
        <v/>
      </c>
      <c r="E864" t="str">
        <f>'Budget to Print (P)'!E864</f>
        <v/>
      </c>
      <c r="F864" t="str">
        <f>'Budget to Print (P)'!F864</f>
        <v/>
      </c>
      <c r="G864" t="str">
        <f>'Budget to Print (P)'!G864</f>
        <v>Blank Row</v>
      </c>
    </row>
    <row r="865">
      <c r="B865" t="str">
        <f>'Budget to Print (P)'!B865</f>
        <v/>
      </c>
      <c r="C865" t="str">
        <f>'Budget to Print (P)'!C865</f>
        <v/>
      </c>
      <c r="D865" t="str">
        <f>'Budget to Print (P)'!D865</f>
        <v/>
      </c>
      <c r="E865" t="str">
        <f>'Budget to Print (P)'!E865</f>
        <v/>
      </c>
      <c r="F865" t="str">
        <f>'Budget to Print (P)'!F865</f>
        <v/>
      </c>
      <c r="G865" t="str">
        <f>'Budget to Print (P)'!G865</f>
        <v>Blank Row</v>
      </c>
    </row>
    <row r="866">
      <c r="B866" t="str">
        <f>'Budget to Print (P)'!B866</f>
        <v/>
      </c>
      <c r="C866" t="str">
        <f>'Budget to Print (P)'!C866</f>
        <v/>
      </c>
      <c r="D866" t="str">
        <f>'Budget to Print (P)'!D866</f>
        <v/>
      </c>
      <c r="E866" t="str">
        <f>'Budget to Print (P)'!E866</f>
        <v/>
      </c>
      <c r="F866" t="str">
        <f>'Budget to Print (P)'!F866</f>
        <v/>
      </c>
      <c r="G866" t="str">
        <f>'Budget to Print (P)'!G866</f>
        <v>Blank Row</v>
      </c>
    </row>
    <row r="867">
      <c r="B867" t="str">
        <f>'Budget to Print (P)'!B867</f>
        <v/>
      </c>
      <c r="C867" t="str">
        <f>'Budget to Print (P)'!C867</f>
        <v/>
      </c>
      <c r="D867" t="str">
        <f>'Budget to Print (P)'!D867</f>
        <v/>
      </c>
      <c r="E867" t="str">
        <f>'Budget to Print (P)'!E867</f>
        <v/>
      </c>
      <c r="F867" t="str">
        <f>'Budget to Print (P)'!F867</f>
        <v/>
      </c>
      <c r="G867" t="str">
        <f>'Budget to Print (P)'!G867</f>
        <v>Blank Row</v>
      </c>
    </row>
    <row r="868">
      <c r="B868">
        <f>'Budget to Print (P)'!B868</f>
        <v>330</v>
      </c>
      <c r="C868" t="str">
        <f>'Budget to Print (P)'!C868</f>
        <v xml:space="preserve">Total-Loan Repayments-ആകെ വായ്പ തിരിച്ചടവ് </v>
      </c>
      <c r="D868">
        <f>'Budget to Print (P)'!D868</f>
        <v>2331817</v>
      </c>
      <c r="E868">
        <f>'Budget to Print (P)'!E868</f>
        <v>2400000</v>
      </c>
      <c r="F868">
        <f>'Budget to Print (P)'!F868</f>
        <v>2400000</v>
      </c>
      <c r="G868" t="str">
        <f>'Budget to Print (P)'!G868</f>
        <v>BS-1330</v>
      </c>
    </row>
    <row r="869">
      <c r="B869" t="str">
        <f>B57</f>
        <v>Karassery Grama Panchayath Draft  Budget for the Financial Year 2025-2026</v>
      </c>
      <c r="G869" t="str">
        <f>'Budget to Print (P)'!G869</f>
        <v>BS-1Karassery Grama Panchayath Draft  Budget for the Financial Year 2025-2026</v>
      </c>
    </row>
    <row r="870">
      <c r="B870" t="str">
        <f>'BS-12'!B5</f>
        <v>BS-12- CAPITAL EXPENDITURE - OTHER THAN LOAN REPAYMENTS -  ( മൂലധന ചെലവുകള്‍ക്ക്‌ വേണ്ടിയുള്ള വകയിരുത്തലുകള്‍)</v>
      </c>
      <c r="G870" t="str">
        <f>'Budget to Print (P)'!G870</f>
        <v>BS-1BS-12- CAPITAL EXPENDITURE - OTHER THAN LOAN REPAYMENTS -  ( മൂലധന ചെലവുകള്‍ക്ക്‌ വേണ്ടിയുള്ള വകയിരുത്തലുകള്‍)</v>
      </c>
    </row>
    <row r="871" xml:space="preserve">
      <c r="B871" t="str">
        <v>DETAILED HEAD CODE</v>
      </c>
      <c r="C871" t="str">
        <v>PARTICULARS (ഇനവിവരം)</v>
      </c>
      <c r="D871" t="str">
        <f>D32</f>
        <v>Actuals for the year 2023-2024   (യഥാര്‍ത്ഥ കണക്ക് 2023-2024)</v>
      </c>
      <c r="E871" t="str">
        <f>E32</f>
        <v>Budget  for the  year (including all revisions) 2024-2025  (പരിഷ്കരിച്ച ബജറ്റ്  2024-2025)</v>
      </c>
      <c r="F871" t="str" xml:space="preserve">
        <f>F32</f>
        <v xml:space="preserve">Budget for the Year2025-2026
 (ബജറ്റ്-2025-2026)</v>
      </c>
      <c r="G871" t="str">
        <f>'Budget to Print (P)'!G871</f>
        <v>BS-1DETAILED HEAD CODE</v>
      </c>
    </row>
    <row r="872">
      <c r="B872">
        <f>'Budget to Print (P)'!B872</f>
        <v>4101001</v>
      </c>
      <c r="C872" t="str">
        <f>'Budget to Print (P)'!C872</f>
        <v>Land( ഭൂമി)</v>
      </c>
      <c r="D872">
        <f>'Budget to Print (P)'!D872</f>
        <v>0</v>
      </c>
      <c r="E872">
        <f>'Budget to Print (P)'!E872</f>
        <v>1460300</v>
      </c>
      <c r="F872">
        <f>'Budget to Print (P)'!F872</f>
        <v>0</v>
      </c>
      <c r="G872" t="str">
        <f>'Budget to Print (P)'!G872</f>
        <v>BS-14101001</v>
      </c>
    </row>
    <row r="873">
      <c r="B873">
        <f>'Budget to Print (P)'!B873</f>
        <v>4102001</v>
      </c>
      <c r="C873" t="str">
        <f>'Budget to Print (P)'!C873</f>
        <v>Buildings(പൊതു കെട്ടിടങ്ങള്‍)</v>
      </c>
      <c r="D873">
        <f>'Budget to Print (P)'!D873</f>
        <v>4611190</v>
      </c>
      <c r="E873">
        <f>'Budget to Print (P)'!E873</f>
        <v>10201560</v>
      </c>
      <c r="F873">
        <f>'Budget to Print (P)'!F873</f>
        <v>54190340</v>
      </c>
      <c r="G873" t="str">
        <f>'Budget to Print (P)'!G873</f>
        <v>BS-14102001</v>
      </c>
    </row>
    <row r="874">
      <c r="B874">
        <f>'Budget to Print (P)'!B874</f>
        <v>4103001</v>
      </c>
      <c r="C874" t="str">
        <f>'Budget to Print (P)'!C874</f>
        <v>Roads( റോഡുകള്‍)</v>
      </c>
      <c r="D874">
        <f>'Budget to Print (P)'!D874</f>
        <v>9903483</v>
      </c>
      <c r="E874">
        <f>'Budget to Print (P)'!E874</f>
        <v>10835000</v>
      </c>
      <c r="F874">
        <f>'Budget to Print (P)'!F874</f>
        <v>12500000</v>
      </c>
      <c r="G874" t="str">
        <f>'Budget to Print (P)'!G874</f>
        <v>BS-14103001</v>
      </c>
    </row>
    <row r="875">
      <c r="B875">
        <f>'Budget to Print (P)'!B875</f>
        <v>4103002</v>
      </c>
      <c r="C875" t="str">
        <f>'Budget to Print (P)'!C875</f>
        <v>Lanes(ഇടവഴികള്‍)</v>
      </c>
      <c r="D875">
        <f>'Budget to Print (P)'!D875</f>
        <v>0</v>
      </c>
      <c r="E875">
        <f>'Budget to Print (P)'!E875</f>
        <v>75000</v>
      </c>
      <c r="F875">
        <f>'Budget to Print (P)'!F875</f>
        <v>0</v>
      </c>
      <c r="G875" t="str">
        <f>'Budget to Print (P)'!G875</f>
        <v>BS-14103002</v>
      </c>
    </row>
    <row r="876">
      <c r="B876">
        <f>'Budget to Print (P)'!B876</f>
        <v>4103003</v>
      </c>
      <c r="C876" t="str">
        <f>'Budget to Print (P)'!C876</f>
        <v>Culverts, Bridges &amp; Other constructions(കലുങ്കുകളും പാലങ്ങളും അനുബന്ധ നിര്‍മിതികളും)</v>
      </c>
      <c r="D876">
        <f>'Budget to Print (P)'!D876</f>
        <v>1547879</v>
      </c>
      <c r="E876">
        <f>'Budget to Print (P)'!E876</f>
        <v>251754</v>
      </c>
      <c r="F876">
        <f>'Budget to Print (P)'!F876</f>
        <v>1500000</v>
      </c>
      <c r="G876" t="str">
        <f>'Budget to Print (P)'!G876</f>
        <v>BS-14103003</v>
      </c>
    </row>
    <row r="877">
      <c r="B877">
        <f>'Budget to Print (P)'!B877</f>
        <v>4104001</v>
      </c>
      <c r="C877" t="str">
        <f>'Budget to Print (P)'!C877</f>
        <v>Drinking Water - Sources (Open Wells, Bore Wells, Tube Wells, Tanks etc.)(കുടിവെള്ള സ്രോതസ്സുകളും,അനുബന്ധ നിര്‍മിതികളും</v>
      </c>
      <c r="D877">
        <f>'Budget to Print (P)'!D877</f>
        <v>426847</v>
      </c>
      <c r="E877">
        <f>'Budget to Print (P)'!E877</f>
        <v>5008294</v>
      </c>
      <c r="F877">
        <f>'Budget to Print (P)'!F877</f>
        <v>2000000</v>
      </c>
      <c r="G877" t="str">
        <f>'Budget to Print (P)'!G877</f>
        <v>BS-14104001</v>
      </c>
    </row>
    <row r="878">
      <c r="B878">
        <f>'Budget to Print (P)'!B878</f>
        <v>4105001</v>
      </c>
      <c r="C878" t="str">
        <f>'Budget to Print (P)'!C878</f>
        <v>Irrigation(ജലസേചന സ്രോതസ്സുകളും,അനുബന്ധ നിര്‍മിതികളും</v>
      </c>
      <c r="D878">
        <f>'Budget to Print (P)'!D878</f>
        <v>364993</v>
      </c>
      <c r="E878">
        <f>'Budget to Print (P)'!E878</f>
        <v>0</v>
      </c>
      <c r="F878">
        <f>'Budget to Print (P)'!F878</f>
        <v>0</v>
      </c>
      <c r="G878" t="str">
        <f>'Budget to Print (P)'!G878</f>
        <v>BS-14105001</v>
      </c>
    </row>
    <row r="879">
      <c r="B879">
        <f>'Budget to Print (P)'!B879</f>
        <v>4106001</v>
      </c>
      <c r="C879" t="str">
        <f>'Budget to Print (P)'!C879</f>
        <v>Electricity(വൈദ്യുതി)</v>
      </c>
      <c r="D879">
        <f>'Budget to Print (P)'!D879</f>
        <v>157195</v>
      </c>
      <c r="E879">
        <f>'Budget to Print (P)'!E879</f>
        <v>100000</v>
      </c>
      <c r="F879">
        <f>'Budget to Print (P)'!F879</f>
        <v>2009600</v>
      </c>
      <c r="G879" t="str">
        <f>'Budget to Print (P)'!G879</f>
        <v>BS-14106001</v>
      </c>
    </row>
    <row r="880">
      <c r="B880">
        <f>'Budget to Print (P)'!B880</f>
        <v>4107001</v>
      </c>
      <c r="C880" t="str">
        <f>'Budget to Print (P)'!C880</f>
        <v>Waste Treatment(മാലിന്യ സംസ്കരണം)</v>
      </c>
      <c r="D880">
        <f>'Budget to Print (P)'!D880</f>
        <v>216145</v>
      </c>
      <c r="E880">
        <f>'Budget to Print (P)'!E880</f>
        <v>575000</v>
      </c>
      <c r="F880">
        <f>'Budget to Print (P)'!F880</f>
        <v>1000000</v>
      </c>
      <c r="G880" t="str">
        <f>'Budget to Print (P)'!G880</f>
        <v>BS-14107001</v>
      </c>
    </row>
    <row r="881">
      <c r="B881">
        <f>'Budget to Print (P)'!B881</f>
        <v>4107101</v>
      </c>
      <c r="C881" t="str">
        <f>'Budget to Print (P)'!C881</f>
        <v>Movable Assets(ജംഗമ സ്വത്തുകള്‍)</v>
      </c>
      <c r="D881">
        <f>'Budget to Print (P)'!D881</f>
        <v>910954</v>
      </c>
      <c r="E881">
        <f>'Budget to Print (P)'!E881</f>
        <v>350000</v>
      </c>
      <c r="F881">
        <f>'Budget to Print (P)'!F881</f>
        <v>120000</v>
      </c>
      <c r="G881" t="str">
        <f>'Budget to Print (P)'!G881</f>
        <v>BS-14107101</v>
      </c>
    </row>
    <row r="882">
      <c r="B882">
        <f>'Budget to Print (P)'!B882</f>
        <v>4108001</v>
      </c>
      <c r="C882" t="str">
        <f>'Budget to Print (P)'!C882</f>
        <v>Other Fixed Assets( മറ്റ് സ്ഥിര ആസ്തികള്‍)</v>
      </c>
      <c r="D882">
        <f>'Budget to Print (P)'!D882</f>
        <v>309816</v>
      </c>
      <c r="E882">
        <f>'Budget to Print (P)'!E882</f>
        <v>1516417</v>
      </c>
      <c r="F882">
        <f>'Budget to Print (P)'!F882</f>
        <v>300000</v>
      </c>
      <c r="G882" t="str">
        <f>'Budget to Print (P)'!G882</f>
        <v>BS-14108001</v>
      </c>
    </row>
    <row r="883">
      <c r="B883" t="str">
        <f>'Budget to Print (P)'!B883</f>
        <v/>
      </c>
      <c r="C883" t="str">
        <f>'Budget to Print (P)'!C883</f>
        <v/>
      </c>
      <c r="D883" t="str">
        <f>'Budget to Print (P)'!D883</f>
        <v/>
      </c>
      <c r="E883" t="str">
        <f>'Budget to Print (P)'!E883</f>
        <v/>
      </c>
      <c r="F883" t="str">
        <f>'Budget to Print (P)'!F883</f>
        <v/>
      </c>
      <c r="G883" t="str">
        <f>'Budget to Print (P)'!G883</f>
        <v>Blank Row</v>
      </c>
    </row>
    <row r="884">
      <c r="B884" t="str">
        <f>'Budget to Print (P)'!B884</f>
        <v/>
      </c>
      <c r="C884" t="str">
        <f>'Budget to Print (P)'!C884</f>
        <v/>
      </c>
      <c r="D884" t="str">
        <f>'Budget to Print (P)'!D884</f>
        <v/>
      </c>
      <c r="E884" t="str">
        <f>'Budget to Print (P)'!E884</f>
        <v/>
      </c>
      <c r="F884" t="str">
        <f>'Budget to Print (P)'!F884</f>
        <v/>
      </c>
      <c r="G884" t="str">
        <f>'Budget to Print (P)'!G884</f>
        <v>Blank Row</v>
      </c>
    </row>
    <row r="885">
      <c r="B885" t="str">
        <f>'Budget to Print (P)'!B885</f>
        <v/>
      </c>
      <c r="C885" t="str">
        <f>'Budget to Print (P)'!C885</f>
        <v/>
      </c>
      <c r="D885" t="str">
        <f>'Budget to Print (P)'!D885</f>
        <v/>
      </c>
      <c r="E885" t="str">
        <f>'Budget to Print (P)'!E885</f>
        <v/>
      </c>
      <c r="F885" t="str">
        <f>'Budget to Print (P)'!F885</f>
        <v/>
      </c>
      <c r="G885" t="str">
        <f>'Budget to Print (P)'!G885</f>
        <v>Blank Row</v>
      </c>
    </row>
    <row r="886">
      <c r="B886" t="str">
        <f>'Budget to Print (P)'!B886</f>
        <v/>
      </c>
      <c r="C886" t="str">
        <f>'Budget to Print (P)'!C886</f>
        <v/>
      </c>
      <c r="D886" t="str">
        <f>'Budget to Print (P)'!D886</f>
        <v/>
      </c>
      <c r="E886" t="str">
        <f>'Budget to Print (P)'!E886</f>
        <v/>
      </c>
      <c r="F886" t="str">
        <f>'Budget to Print (P)'!F886</f>
        <v/>
      </c>
      <c r="G886" t="str">
        <f>'Budget to Print (P)'!G886</f>
        <v>Blank Row</v>
      </c>
    </row>
    <row r="887">
      <c r="B887" t="str">
        <f>'Budget to Print (P)'!B887</f>
        <v/>
      </c>
      <c r="C887" t="str">
        <f>'Budget to Print (P)'!C887</f>
        <v/>
      </c>
      <c r="D887" t="str">
        <f>'Budget to Print (P)'!D887</f>
        <v/>
      </c>
      <c r="E887" t="str">
        <f>'Budget to Print (P)'!E887</f>
        <v/>
      </c>
      <c r="F887" t="str">
        <f>'Budget to Print (P)'!F887</f>
        <v/>
      </c>
      <c r="G887" t="str">
        <f>'Budget to Print (P)'!G887</f>
        <v>Blank Row</v>
      </c>
    </row>
    <row r="888">
      <c r="B888" t="str">
        <f>'Budget to Print (P)'!B888</f>
        <v/>
      </c>
      <c r="C888" t="str">
        <f>'Budget to Print (P)'!C888</f>
        <v/>
      </c>
      <c r="D888" t="str">
        <f>'Budget to Print (P)'!D888</f>
        <v/>
      </c>
      <c r="E888" t="str">
        <f>'Budget to Print (P)'!E888</f>
        <v/>
      </c>
      <c r="F888" t="str">
        <f>'Budget to Print (P)'!F888</f>
        <v/>
      </c>
      <c r="G888" t="str">
        <f>'Budget to Print (P)'!G888</f>
        <v>Blank Row</v>
      </c>
    </row>
    <row r="889">
      <c r="B889">
        <f>'Budget to Print (P)'!B889</f>
        <v>410</v>
      </c>
      <c r="C889" t="str">
        <f>'Budget to Print (P)'!C889</f>
        <v xml:space="preserve">TOTAL CAPITAL EXPENDITURE-ആകെ മൂലധന ചെലവുകള്‍ </v>
      </c>
      <c r="D889">
        <f>'Budget to Print (P)'!D889</f>
        <v>18448502</v>
      </c>
      <c r="E889">
        <f>'Budget to Print (P)'!E889</f>
        <v>30373325</v>
      </c>
      <c r="F889">
        <f>'Budget to Print (P)'!F889</f>
        <v>73619940</v>
      </c>
      <c r="G889" t="str">
        <f>'Budget to Print (P)'!G889</f>
        <v>BS-1410</v>
      </c>
    </row>
    <row r="891">
      <c r="B891" t="str">
        <f>B57</f>
        <v>Karassery Grama Panchayath Draft  Budget for the Financial Year 2025-2026</v>
      </c>
      <c r="G891" t="str">
        <f>'Budget to Print (P)'!G891</f>
        <v>BS-1Karassery Grama Panchayath Draft  Budget for the Financial Year 2025-2026</v>
      </c>
    </row>
    <row r="892">
      <c r="B892" t="str">
        <f>'BS-13'!B5</f>
        <v>BS-13-  RECEIPT AND REFUND  OF DEPOSIT-   (ഡെപോസിറ്റ്‌ വരവും,മടക്കിനല്‍കലും   ‍)</v>
      </c>
      <c r="G892" t="str">
        <f>'Budget to Print (P)'!G892</f>
        <v>BS-1BS-13-  RECEIPT AND REFUND  OF DEPOSIT-   (ഡെപോസിറ്റ്‌ വരവും,മടക്കിനല്‍കലും   ‍)</v>
      </c>
    </row>
    <row r="893" xml:space="preserve">
      <c r="B893" t="str">
        <v>DETAILED HEAD CODE</v>
      </c>
      <c r="C893" t="str">
        <v>PARTICULARS (ഇനവിവരം)</v>
      </c>
      <c r="D893" t="str" xml:space="preserve">
        <f>'BS-13'!D6</f>
        <v xml:space="preserve">Budget for the Next Financial Year (Receipts of Deposits) 
2025-2026
 നിക്ഷേപങ്ങള്‍ സ്വീകരിക്കല്‍</v>
      </c>
      <c r="E893" t="str" xml:space="preserve">
        <f>'BS-13'!E6</f>
        <v xml:space="preserve">Budget for the Next Financial Year (Refund of Deposits) 
2025-2026
 നിക്ഷേപങ്ങള്‍ തിരികെ നല്‍കല്‍</v>
      </c>
      <c r="G893" t="str">
        <f>'Budget to Print (P)'!G893</f>
        <v>BS-1DETAILED HEAD CODE</v>
      </c>
    </row>
    <row r="894">
      <c r="B894">
        <f>'Budget to Print (P)'!B894</f>
        <v>3401001</v>
      </c>
      <c r="C894" t="str">
        <f>'Budget to Print (P)'!C894</f>
        <v>Earnest Money Deposit-നിരതദ്രവ്യം</v>
      </c>
      <c r="D894">
        <f>'Budget to Print (P)'!D894</f>
        <v>0</v>
      </c>
      <c r="E894">
        <f>'Budget to Print (P)'!E894</f>
        <v>0</v>
      </c>
      <c r="G894" t="str">
        <f>'Budget to Print (P)'!G894</f>
        <v>BS-13401001</v>
      </c>
    </row>
    <row r="895">
      <c r="B895">
        <f>'Budget to Print (P)'!B895</f>
        <v>3401002</v>
      </c>
      <c r="C895" t="str">
        <f>'Budget to Print (P)'!C895</f>
        <v xml:space="preserve"> Security Deposit-സെക്യൂരിറ്റി നിക്ഷേപം</v>
      </c>
      <c r="D895">
        <f>'Budget to Print (P)'!D895</f>
        <v>0</v>
      </c>
      <c r="E895">
        <f>'Budget to Print (P)'!E895</f>
        <v>0</v>
      </c>
      <c r="G895" t="str">
        <f>'Budget to Print (P)'!G895</f>
        <v>BS-13401002</v>
      </c>
    </row>
    <row r="896">
      <c r="B896">
        <f>'Budget to Print (P)'!B896</f>
        <v>3401003</v>
      </c>
      <c r="C896" t="str">
        <f>'Budget to Print (P)'!C896</f>
        <v>Retention-റിടെന്ഷന്‍</v>
      </c>
      <c r="D896">
        <f>'Budget to Print (P)'!D896</f>
        <v>0</v>
      </c>
      <c r="E896">
        <f>'Budget to Print (P)'!E896</f>
        <v>0</v>
      </c>
      <c r="G896" t="str">
        <f>'Budget to Print (P)'!G896</f>
        <v>BS-13401003</v>
      </c>
    </row>
    <row r="897">
      <c r="B897">
        <f>'Budget to Print (P)'!B897</f>
        <v>3401099</v>
      </c>
      <c r="C897" t="str">
        <f>'Budget to Print (P)'!C897</f>
        <v>Other Deposits-മറ്റ് നിക്ഷേപങ്ങള്‍</v>
      </c>
      <c r="D897">
        <f>'Budget to Print (P)'!D897</f>
        <v>0</v>
      </c>
      <c r="E897">
        <f>'Budget to Print (P)'!E897</f>
        <v>0</v>
      </c>
      <c r="G897" t="str">
        <f>'Budget to Print (P)'!G897</f>
        <v>BS-13401099</v>
      </c>
    </row>
    <row r="898">
      <c r="B898">
        <f>'Budget to Print (P)'!B898</f>
        <v>3402001</v>
      </c>
      <c r="C898" t="str">
        <f>'Budget to Print (P)'!C898</f>
        <v xml:space="preserve"> Deposits-Revenue-റവന്യു നിക്ഷേപങ്ങള്‍</v>
      </c>
      <c r="D898">
        <f>'Budget to Print (P)'!D898</f>
        <v>0</v>
      </c>
      <c r="E898">
        <f>'Budget to Print (P)'!E898</f>
        <v>0</v>
      </c>
      <c r="G898" t="str">
        <f>'Budget to Print (P)'!G898</f>
        <v>BS-13402001</v>
      </c>
    </row>
    <row r="899">
      <c r="B899">
        <f>'Budget to Print (P)'!B899</f>
        <v>3403001</v>
      </c>
      <c r="C899" t="str">
        <f>'Budget to Print (P)'!C899</f>
        <v>Deposits Received From Staff-ജീവനക്കാരില്‍ നിന്നുള്ള നിക്ഷേപങ്ങള്‍</v>
      </c>
      <c r="D899">
        <f>'Budget to Print (P)'!D899</f>
        <v>0</v>
      </c>
      <c r="E899">
        <f>'Budget to Print (P)'!E899</f>
        <v>0</v>
      </c>
      <c r="G899" t="str">
        <f>'Budget to Print (P)'!G899</f>
        <v>BS-13403001</v>
      </c>
    </row>
    <row r="900">
      <c r="B900">
        <f>'Budget to Print (P)'!B900</f>
        <v>3408001</v>
      </c>
      <c r="C900" t="str">
        <f>'Budget to Print (P)'!C900</f>
        <v>Deposit Received from Others-മറ്റുള്ളവരില്‍ നിന്നുള്ള നിക്ഷേപങ്ങള്‍</v>
      </c>
      <c r="D900">
        <f>'Budget to Print (P)'!D900</f>
        <v>0</v>
      </c>
      <c r="E900">
        <f>'Budget to Print (P)'!E900</f>
        <v>0</v>
      </c>
      <c r="G900" t="str">
        <f>'Budget to Print (P)'!G900</f>
        <v>BS-13408001</v>
      </c>
    </row>
    <row r="901">
      <c r="B901">
        <f>'Budget to Print (P)'!B901</f>
        <v>3501101</v>
      </c>
      <c r="C901" t="str">
        <f>'Budget to Print (P)'!C901</f>
        <v>Employee Liabilities –ജീവനക്കാര്‍ക്ക് നല്‍കാനുള്ള സംഖ്യ</v>
      </c>
      <c r="D901">
        <f>'Budget to Print (P)'!D901</f>
        <v>0</v>
      </c>
      <c r="E901">
        <f>'Budget to Print (P)'!E901</f>
        <v>0</v>
      </c>
      <c r="G901" t="str">
        <f>'Budget to Print (P)'!G901</f>
        <v>BS-13501101</v>
      </c>
    </row>
    <row r="902">
      <c r="B902">
        <f>'Budget to Print (P)'!B902</f>
        <v>3502001</v>
      </c>
      <c r="C902" t="str">
        <f>'Budget to Print (P)'!C902</f>
        <v xml:space="preserve">Recoveries Payable -റിക്കവറികള്‍  അടവാക്കാനുള്ളത് </v>
      </c>
      <c r="D902">
        <f>'Budget to Print (P)'!D902</f>
        <v>0</v>
      </c>
      <c r="E902">
        <f>'Budget to Print (P)'!E902</f>
        <v>0</v>
      </c>
      <c r="G902" t="str">
        <f>'Budget to Print (P)'!G902</f>
        <v>BS-13502001</v>
      </c>
    </row>
    <row r="903">
      <c r="B903">
        <f>'Budget to Print (P)'!B903</f>
        <v>3502002</v>
      </c>
      <c r="C903" t="str">
        <f>'Budget to Print (P)'!C903</f>
        <v>Recoveries Payable - Deductions FROM WORK BILLS-വര്‍ക്ക് ബില്ലില്‍ നിന്നുള്ള റിക്കവറികള്‍  അടവാക്കനുള്ളത്</v>
      </c>
      <c r="D903">
        <f>'Budget to Print (P)'!D903</f>
        <v>0</v>
      </c>
      <c r="E903">
        <f>'Budget to Print (P)'!E903</f>
        <v>0</v>
      </c>
      <c r="G903" t="str">
        <f>'Budget to Print (P)'!G903</f>
        <v>BS-13502002</v>
      </c>
    </row>
    <row r="904">
      <c r="B904">
        <f>'Budget to Print (P)'!B904</f>
        <v>3503001</v>
      </c>
      <c r="C904" t="str">
        <f>'Budget to Print (P)'!C904</f>
        <v>Government and Other Dues Payable-സര്‍ക്കാരിലേക്ക് അടവാക്കാനുള്ള മറ്റ് കുടിശികകള്‍</v>
      </c>
      <c r="D904">
        <f>'Budget to Print (P)'!D904</f>
        <v>0</v>
      </c>
      <c r="E904">
        <f>'Budget to Print (P)'!E904</f>
        <v>0</v>
      </c>
      <c r="G904" t="str">
        <f>'Budget to Print (P)'!G904</f>
        <v>BS-13503001</v>
      </c>
    </row>
    <row r="905">
      <c r="B905" t="str">
        <f>'Budget to Print (P)'!B905</f>
        <v/>
      </c>
      <c r="C905" t="str">
        <f>'Budget to Print (P)'!C905</f>
        <v/>
      </c>
      <c r="D905" t="str">
        <f>'Budget to Print (P)'!D905</f>
        <v/>
      </c>
      <c r="E905" t="str">
        <f>'Budget to Print (P)'!E905</f>
        <v/>
      </c>
      <c r="G905" t="str">
        <f>'Budget to Print (P)'!G905</f>
        <v>Blank Row</v>
      </c>
    </row>
    <row r="906">
      <c r="B906" t="str">
        <f>'Budget to Print (P)'!B906</f>
        <v/>
      </c>
      <c r="C906" t="str">
        <f>'Budget to Print (P)'!C906</f>
        <v/>
      </c>
      <c r="D906" t="str">
        <f>'Budget to Print (P)'!D906</f>
        <v/>
      </c>
      <c r="E906" t="str">
        <f>'Budget to Print (P)'!E906</f>
        <v/>
      </c>
      <c r="G906" t="str">
        <f>'Budget to Print (P)'!G906</f>
        <v>Blank Row</v>
      </c>
    </row>
    <row r="907">
      <c r="B907" t="str">
        <f>'Budget to Print (P)'!B907</f>
        <v/>
      </c>
      <c r="C907" t="str">
        <f>'Budget to Print (P)'!C907</f>
        <v/>
      </c>
      <c r="D907" t="str">
        <f>'Budget to Print (P)'!D907</f>
        <v/>
      </c>
      <c r="E907" t="str">
        <f>'Budget to Print (P)'!E907</f>
        <v/>
      </c>
      <c r="G907" t="str">
        <f>'Budget to Print (P)'!G907</f>
        <v>Blank Row</v>
      </c>
    </row>
    <row r="908">
      <c r="B908" t="str">
        <f>'Budget to Print (P)'!B908</f>
        <v/>
      </c>
      <c r="C908" t="str">
        <f>'Budget to Print (P)'!C908</f>
        <v/>
      </c>
      <c r="D908" t="str">
        <f>'Budget to Print (P)'!D908</f>
        <v/>
      </c>
      <c r="E908" t="str">
        <f>'Budget to Print (P)'!E908</f>
        <v/>
      </c>
      <c r="G908" t="str">
        <f>'Budget to Print (P)'!G908</f>
        <v>Blank Row</v>
      </c>
    </row>
    <row r="909">
      <c r="B909" t="str">
        <f>'Budget to Print (P)'!B909</f>
        <v/>
      </c>
      <c r="C909" t="str">
        <f>'Budget to Print (P)'!C909</f>
        <v/>
      </c>
      <c r="D909" t="str">
        <f>'Budget to Print (P)'!D909</f>
        <v/>
      </c>
      <c r="E909" t="str">
        <f>'Budget to Print (P)'!E909</f>
        <v/>
      </c>
      <c r="G909" t="str">
        <f>'Budget to Print (P)'!G909</f>
        <v>Blank Row</v>
      </c>
    </row>
    <row r="910">
      <c r="B910" t="str">
        <f>'Budget to Print (P)'!B910</f>
        <v/>
      </c>
      <c r="C910" t="str">
        <f>'Budget to Print (P)'!C910</f>
        <v/>
      </c>
      <c r="D910" t="str">
        <f>'Budget to Print (P)'!D910</f>
        <v/>
      </c>
      <c r="E910" t="str">
        <f>'Budget to Print (P)'!E910</f>
        <v/>
      </c>
      <c r="G910" t="str">
        <f>'Budget to Print (P)'!G910</f>
        <v>Blank Row</v>
      </c>
    </row>
    <row r="911">
      <c r="B911" t="str">
        <f>'Budget to Print (P)'!B911</f>
        <v/>
      </c>
      <c r="C911" t="str">
        <f>'Budget to Print (P)'!C911</f>
        <v/>
      </c>
      <c r="D911" t="str">
        <f>'Budget to Print (P)'!D911</f>
        <v/>
      </c>
      <c r="E911" t="str">
        <f>'Budget to Print (P)'!E911</f>
        <v/>
      </c>
      <c r="G911" t="str">
        <f>'Budget to Print (P)'!G911</f>
        <v>Blank Row</v>
      </c>
    </row>
    <row r="912">
      <c r="B912" t="str">
        <f>'Budget to Print (P)'!B912</f>
        <v/>
      </c>
      <c r="C912" t="str">
        <f>'Budget to Print (P)'!C912</f>
        <v/>
      </c>
      <c r="D912" t="str">
        <f>'Budget to Print (P)'!D912</f>
        <v/>
      </c>
      <c r="E912" t="str">
        <f>'Budget to Print (P)'!E912</f>
        <v/>
      </c>
      <c r="G912" t="str">
        <f>'Budget to Print (P)'!G912</f>
        <v>Blank Row</v>
      </c>
    </row>
    <row r="913">
      <c r="B913" t="str">
        <f>'Budget to Print (P)'!B913</f>
        <v/>
      </c>
      <c r="C913" t="str">
        <f>'Budget to Print (P)'!C913</f>
        <v/>
      </c>
      <c r="D913" t="str">
        <f>'Budget to Print (P)'!D913</f>
        <v/>
      </c>
      <c r="E913" t="str">
        <f>'Budget to Print (P)'!E913</f>
        <v/>
      </c>
      <c r="G913" t="str">
        <f>'Budget to Print (P)'!G913</f>
        <v>Blank Row</v>
      </c>
    </row>
    <row r="914">
      <c r="B914" t="str">
        <f>'Budget to Print (P)'!B914</f>
        <v/>
      </c>
      <c r="C914" t="str">
        <f>'Budget to Print (P)'!C914</f>
        <v/>
      </c>
      <c r="D914" t="str">
        <f>'Budget to Print (P)'!D914</f>
        <v/>
      </c>
      <c r="E914" t="str">
        <f>'Budget to Print (P)'!E914</f>
        <v/>
      </c>
      <c r="G914" t="str">
        <f>'Budget to Print (P)'!G914</f>
        <v>Blank Row</v>
      </c>
    </row>
    <row r="915">
      <c r="B915" t="str">
        <f>'Budget to Print (P)'!B915</f>
        <v/>
      </c>
      <c r="C915" t="str">
        <f>'Budget to Print (P)'!C915</f>
        <v/>
      </c>
      <c r="D915" t="str">
        <f>'Budget to Print (P)'!D915</f>
        <v/>
      </c>
      <c r="E915" t="str">
        <f>'Budget to Print (P)'!E915</f>
        <v/>
      </c>
      <c r="G915" t="str">
        <f>'Budget to Print (P)'!G915</f>
        <v>Blank Row</v>
      </c>
    </row>
    <row r="916">
      <c r="B916" t="str">
        <f>'Budget to Print (P)'!B916</f>
        <v/>
      </c>
      <c r="C916" t="str">
        <f>'Budget to Print (P)'!C916</f>
        <v/>
      </c>
      <c r="D916" t="str">
        <f>'Budget to Print (P)'!D916</f>
        <v/>
      </c>
      <c r="E916" t="str">
        <f>'Budget to Print (P)'!E916</f>
        <v/>
      </c>
      <c r="G916" t="str">
        <f>'Budget to Print (P)'!G916</f>
        <v>Blank Row</v>
      </c>
    </row>
    <row r="917">
      <c r="B917" t="str">
        <f>'Budget to Print (P)'!B917</f>
        <v/>
      </c>
      <c r="C917" t="str">
        <f>'Budget to Print (P)'!C917</f>
        <v/>
      </c>
      <c r="D917" t="str">
        <f>'Budget to Print (P)'!D917</f>
        <v/>
      </c>
      <c r="E917" t="str">
        <f>'Budget to Print (P)'!E917</f>
        <v/>
      </c>
      <c r="G917" t="str">
        <f>'Budget to Print (P)'!G917</f>
        <v>Blank Row</v>
      </c>
    </row>
    <row r="918">
      <c r="B918" t="str">
        <f>'Budget to Print (P)'!B918</f>
        <v/>
      </c>
      <c r="C918" t="str">
        <f>'Budget to Print (P)'!C918</f>
        <v/>
      </c>
      <c r="D918" t="str">
        <f>'Budget to Print (P)'!D918</f>
        <v/>
      </c>
      <c r="E918" t="str">
        <f>'Budget to Print (P)'!E918</f>
        <v/>
      </c>
      <c r="G918" t="str">
        <f>'Budget to Print (P)'!G918</f>
        <v>Blank Row</v>
      </c>
    </row>
    <row r="919">
      <c r="B919" t="str">
        <f>'Budget to Print (P)'!B919</f>
        <v/>
      </c>
      <c r="C919" t="str">
        <f>'Budget to Print (P)'!C919</f>
        <v/>
      </c>
      <c r="D919" t="str">
        <f>'Budget to Print (P)'!D919</f>
        <v/>
      </c>
      <c r="E919" t="str">
        <f>'Budget to Print (P)'!E919</f>
        <v/>
      </c>
      <c r="G919" t="str">
        <f>'Budget to Print (P)'!G919</f>
        <v>Blank Row</v>
      </c>
    </row>
    <row r="920">
      <c r="B920" t="str">
        <f>'Budget to Print (P)'!B920</f>
        <v/>
      </c>
      <c r="C920" t="str">
        <f>'Budget to Print (P)'!C920</f>
        <v/>
      </c>
      <c r="D920" t="str">
        <f>'Budget to Print (P)'!D920</f>
        <v/>
      </c>
      <c r="E920" t="str">
        <f>'Budget to Print (P)'!E920</f>
        <v/>
      </c>
      <c r="G920" t="str">
        <f>'Budget to Print (P)'!G920</f>
        <v>Blank Row</v>
      </c>
    </row>
    <row r="921">
      <c r="B921" t="str">
        <f>'Budget to Print (P)'!B921</f>
        <v/>
      </c>
      <c r="C921" t="str">
        <f>'Budget to Print (P)'!C921</f>
        <v/>
      </c>
      <c r="D921" t="str">
        <f>'Budget to Print (P)'!D921</f>
        <v/>
      </c>
      <c r="E921" t="str">
        <f>'Budget to Print (P)'!E921</f>
        <v/>
      </c>
      <c r="G921" t="str">
        <f>'Budget to Print (P)'!G921</f>
        <v>Blank Row</v>
      </c>
    </row>
    <row r="922">
      <c r="B922" t="str">
        <f>'Budget to Print (P)'!B922</f>
        <v/>
      </c>
      <c r="C922" t="str">
        <f>'Budget to Print (P)'!C922</f>
        <v/>
      </c>
      <c r="D922" t="str">
        <f>'Budget to Print (P)'!D922</f>
        <v/>
      </c>
      <c r="E922" t="str">
        <f>'Budget to Print (P)'!E922</f>
        <v/>
      </c>
      <c r="G922" t="str">
        <f>'Budget to Print (P)'!G922</f>
        <v>Blank Row</v>
      </c>
    </row>
    <row r="923">
      <c r="B923" t="str">
        <f>'Budget to Print (P)'!B923</f>
        <v/>
      </c>
      <c r="C923" t="str">
        <f>'Budget to Print (P)'!C923</f>
        <v/>
      </c>
      <c r="D923" t="str">
        <f>'Budget to Print (P)'!D923</f>
        <v/>
      </c>
      <c r="E923" t="str">
        <f>'Budget to Print (P)'!E923</f>
        <v/>
      </c>
      <c r="G923" t="str">
        <f>'Budget to Print (P)'!G923</f>
        <v>Blank Row</v>
      </c>
    </row>
    <row r="924">
      <c r="B924" t="str">
        <f>'Budget to Print (P)'!B924</f>
        <v/>
      </c>
      <c r="C924" t="str">
        <f>'Budget to Print (P)'!C924</f>
        <v/>
      </c>
      <c r="D924" t="str">
        <f>'Budget to Print (P)'!D924</f>
        <v/>
      </c>
      <c r="E924" t="str">
        <f>'Budget to Print (P)'!E924</f>
        <v/>
      </c>
      <c r="G924" t="str">
        <f>'Budget to Print (P)'!G924</f>
        <v>Blank Row</v>
      </c>
    </row>
    <row r="925">
      <c r="B925" t="str">
        <f>'Budget to Print (P)'!B925</f>
        <v/>
      </c>
      <c r="C925" t="str">
        <f>'Budget to Print (P)'!C925</f>
        <v/>
      </c>
      <c r="D925" t="str">
        <f>'Budget to Print (P)'!D925</f>
        <v/>
      </c>
      <c r="E925" t="str">
        <f>'Budget to Print (P)'!E925</f>
        <v/>
      </c>
      <c r="G925" t="str">
        <f>'Budget to Print (P)'!G925</f>
        <v>Blank Row</v>
      </c>
    </row>
    <row r="926">
      <c r="B926" t="str">
        <f>'Budget to Print (P)'!B926</f>
        <v/>
      </c>
      <c r="C926" t="str">
        <f>'Budget to Print (P)'!C926</f>
        <v/>
      </c>
      <c r="D926" t="str">
        <f>'Budget to Print (P)'!D926</f>
        <v/>
      </c>
      <c r="E926" t="str">
        <f>'Budget to Print (P)'!E926</f>
        <v/>
      </c>
      <c r="G926" t="str">
        <f>'Budget to Print (P)'!G926</f>
        <v>Blank Row</v>
      </c>
    </row>
    <row r="927">
      <c r="B927" t="str">
        <f>'Budget to Print (P)'!B927</f>
        <v/>
      </c>
      <c r="C927" t="str">
        <f>'Budget to Print (P)'!C927</f>
        <v/>
      </c>
      <c r="D927" t="str">
        <f>'Budget to Print (P)'!D927</f>
        <v/>
      </c>
      <c r="E927" t="str">
        <f>'Budget to Print (P)'!E927</f>
        <v/>
      </c>
      <c r="G927" t="str">
        <f>'Budget to Print (P)'!G927</f>
        <v>Blank Row</v>
      </c>
    </row>
    <row r="928">
      <c r="B928" t="str">
        <f>'Budget to Print (P)'!B928</f>
        <v/>
      </c>
      <c r="C928" t="str">
        <f>'Budget to Print (P)'!C928</f>
        <v/>
      </c>
      <c r="D928" t="str">
        <f>'Budget to Print (P)'!D928</f>
        <v/>
      </c>
      <c r="E928" t="str">
        <f>'Budget to Print (P)'!E928</f>
        <v/>
      </c>
      <c r="G928" t="str">
        <f>'Budget to Print (P)'!G928</f>
        <v>Blank Row</v>
      </c>
    </row>
    <row r="929">
      <c r="B929" t="str">
        <f>'Budget to Print (P)'!B929</f>
        <v/>
      </c>
      <c r="C929" t="str">
        <f>'Budget to Print (P)'!C929</f>
        <v/>
      </c>
      <c r="D929" t="str">
        <f>'Budget to Print (P)'!D929</f>
        <v/>
      </c>
      <c r="E929" t="str">
        <f>'Budget to Print (P)'!E929</f>
        <v/>
      </c>
      <c r="G929" t="str">
        <f>'Budget to Print (P)'!G929</f>
        <v>Blank Row</v>
      </c>
    </row>
    <row r="930">
      <c r="B930" t="str">
        <f>'Budget to Print (P)'!B930</f>
        <v/>
      </c>
      <c r="C930" t="str">
        <f>'Budget to Print (P)'!C930</f>
        <v/>
      </c>
      <c r="D930" t="str">
        <f>'Budget to Print (P)'!D930</f>
        <v/>
      </c>
      <c r="E930" t="str">
        <f>'Budget to Print (P)'!E930</f>
        <v/>
      </c>
      <c r="G930" t="str">
        <f>'Budget to Print (P)'!G930</f>
        <v>Blank Row</v>
      </c>
    </row>
    <row r="931">
      <c r="B931" t="str">
        <f>'Budget to Print (P)'!B931</f>
        <v/>
      </c>
      <c r="C931" t="str">
        <f>'Budget to Print (P)'!C931</f>
        <v/>
      </c>
      <c r="D931" t="str">
        <f>'Budget to Print (P)'!D931</f>
        <v/>
      </c>
      <c r="E931" t="str">
        <f>'Budget to Print (P)'!E931</f>
        <v/>
      </c>
      <c r="G931" t="str">
        <f>'Budget to Print (P)'!G931</f>
        <v>Blank Row</v>
      </c>
    </row>
    <row r="932">
      <c r="B932" t="str">
        <f>'Budget to Print (P)'!B932</f>
        <v/>
      </c>
      <c r="C932" t="str">
        <f>'Budget to Print (P)'!C932</f>
        <v/>
      </c>
      <c r="D932" t="str">
        <f>'Budget to Print (P)'!D932</f>
        <v/>
      </c>
      <c r="E932" t="str">
        <f>'Budget to Print (P)'!E932</f>
        <v/>
      </c>
      <c r="G932" t="str">
        <f>'Budget to Print (P)'!G932</f>
        <v>Blank Row</v>
      </c>
    </row>
    <row r="933">
      <c r="B933" t="str">
        <f>'Budget to Print (P)'!B933</f>
        <v/>
      </c>
      <c r="C933" t="str">
        <f>'Budget to Print (P)'!C933</f>
        <v/>
      </c>
      <c r="D933" t="str">
        <f>'Budget to Print (P)'!D933</f>
        <v/>
      </c>
      <c r="E933" t="str">
        <f>'Budget to Print (P)'!E933</f>
        <v/>
      </c>
      <c r="G933" t="str">
        <f>'Budget to Print (P)'!G933</f>
        <v>Blank Row</v>
      </c>
    </row>
    <row r="934">
      <c r="B934" t="str">
        <f>'Budget to Print (P)'!B934</f>
        <v/>
      </c>
      <c r="C934" t="str">
        <f>'Budget to Print (P)'!C934</f>
        <v/>
      </c>
      <c r="D934" t="str">
        <f>'Budget to Print (P)'!D934</f>
        <v/>
      </c>
      <c r="E934" t="str">
        <f>'Budget to Print (P)'!E934</f>
        <v/>
      </c>
      <c r="G934" t="str">
        <f>'Budget to Print (P)'!G934</f>
        <v>Blank Row</v>
      </c>
    </row>
    <row r="935">
      <c r="B935" t="str">
        <f>'Budget to Print (P)'!B935</f>
        <v/>
      </c>
      <c r="C935" t="str">
        <f>'Budget to Print (P)'!C935</f>
        <v/>
      </c>
      <c r="D935" t="str">
        <f>'Budget to Print (P)'!D935</f>
        <v/>
      </c>
      <c r="E935" t="str">
        <f>'Budget to Print (P)'!E935</f>
        <v/>
      </c>
      <c r="G935" t="str">
        <f>'Budget to Print (P)'!G935</f>
        <v>Blank Row</v>
      </c>
    </row>
    <row r="936">
      <c r="B936" t="str">
        <f>'Budget to Print (P)'!B936</f>
        <v/>
      </c>
      <c r="C936" t="str">
        <f>'Budget to Print (P)'!C936</f>
        <v/>
      </c>
      <c r="D936" t="str">
        <f>'Budget to Print (P)'!D936</f>
        <v/>
      </c>
      <c r="E936" t="str">
        <f>'Budget to Print (P)'!E936</f>
        <v/>
      </c>
      <c r="G936" t="str">
        <f>'Budget to Print (P)'!G936</f>
        <v>Blank Row</v>
      </c>
    </row>
    <row r="937">
      <c r="B937">
        <f>'Budget to Print (P)'!B937</f>
        <v>340</v>
      </c>
      <c r="C937" t="str">
        <f>'Budget to Print (P)'!C937</f>
        <v xml:space="preserve">TOTAL RECEIPT AND REFUND  OF DEPOSIT-   -ആകെ ഡെപോസിറ്റ്‌ വരവും,മടക്കിനല്‍കലും   </v>
      </c>
      <c r="D937">
        <f>'Budget to Print (P)'!D937</f>
        <v>0</v>
      </c>
      <c r="E937">
        <f>'Budget to Print (P)'!E937</f>
        <v>0</v>
      </c>
      <c r="G937" t="str">
        <f>'Budget to Print (P)'!G937</f>
        <v>Total</v>
      </c>
    </row>
  </sheetData>
  <autoFilter ref="G2:G937"/>
  <mergeCells count="72">
    <mergeCell ref="B891:E891"/>
    <mergeCell ref="B892:E892"/>
    <mergeCell ref="B187:C187"/>
    <mergeCell ref="B870:F870"/>
    <mergeCell ref="B869:F869"/>
    <mergeCell ref="B844:F844"/>
    <mergeCell ref="B853:F853"/>
    <mergeCell ref="B845:F845"/>
    <mergeCell ref="B287:F287"/>
    <mergeCell ref="B288:F288"/>
    <mergeCell ref="B313:F313"/>
    <mergeCell ref="B632:F632"/>
    <mergeCell ref="B312:F312"/>
    <mergeCell ref="B525:F525"/>
    <mergeCell ref="B200:C200"/>
    <mergeCell ref="B188:F188"/>
    <mergeCell ref="D1:G1"/>
    <mergeCell ref="B32:C32"/>
    <mergeCell ref="B161:F161"/>
    <mergeCell ref="B11:F11"/>
    <mergeCell ref="B13:F13"/>
    <mergeCell ref="B57:F57"/>
    <mergeCell ref="B58:F58"/>
    <mergeCell ref="B28:F28"/>
    <mergeCell ref="B31:F31"/>
    <mergeCell ref="B29:F29"/>
    <mergeCell ref="B43:C43"/>
    <mergeCell ref="B19:F23"/>
    <mergeCell ref="B79:F79"/>
    <mergeCell ref="B80:F80"/>
    <mergeCell ref="B82:F82"/>
    <mergeCell ref="B106:F106"/>
    <mergeCell ref="B852:F852"/>
    <mergeCell ref="B213:C213"/>
    <mergeCell ref="B359:F359"/>
    <mergeCell ref="B412:F412"/>
    <mergeCell ref="B453:F453"/>
    <mergeCell ref="B356:F356"/>
    <mergeCell ref="B357:F357"/>
    <mergeCell ref="B732:C732"/>
    <mergeCell ref="B772:C772"/>
    <mergeCell ref="B793:C793"/>
    <mergeCell ref="B819:C819"/>
    <mergeCell ref="B831:C831"/>
    <mergeCell ref="B733:F733"/>
    <mergeCell ref="B843:C843"/>
    <mergeCell ref="B214:F214"/>
    <mergeCell ref="B279:F279"/>
    <mergeCell ref="B105:C105"/>
    <mergeCell ref="B411:C411"/>
    <mergeCell ref="B452:C452"/>
    <mergeCell ref="B175:F175"/>
    <mergeCell ref="B523:C523"/>
    <mergeCell ref="B226:C226"/>
    <mergeCell ref="B201:F201"/>
    <mergeCell ref="B280:F280"/>
    <mergeCell ref="H1:I10"/>
    <mergeCell ref="B773:F773"/>
    <mergeCell ref="B794:F794"/>
    <mergeCell ref="B820:F820"/>
    <mergeCell ref="B832:F832"/>
    <mergeCell ref="B631:C631"/>
    <mergeCell ref="B174:C174"/>
    <mergeCell ref="B160:C160"/>
    <mergeCell ref="B524:F524"/>
    <mergeCell ref="B507:C507"/>
    <mergeCell ref="B527:F527"/>
    <mergeCell ref="B508:F508"/>
    <mergeCell ref="B227:F227"/>
    <mergeCell ref="B228:F228"/>
    <mergeCell ref="B233:F233"/>
    <mergeCell ref="B234:F234"/>
  </mergeCells>
  <pageMargins left="0.9" right="0.34" top="0.5905511811023623" bottom="0.61" header="0.46" footer="0.37"/>
  <ignoredErrors>
    <ignoredError numberStoredAsText="1" sqref="B1:H937"/>
  </ignoredErrors>
</worksheet>
</file>

<file path=xl/worksheets/sheet39.xml><?xml version="1.0" encoding="utf-8"?>
<worksheet xmlns="http://schemas.openxmlformats.org/spreadsheetml/2006/main" xmlns:r="http://schemas.openxmlformats.org/officeDocument/2006/relationships">
  <dimension ref="B1:H937"/>
  <sheetViews>
    <sheetView workbookViewId="0" rightToLeft="0"/>
  </sheetViews>
  <sheetData>
    <row r="1">
      <c r="C1" t="str">
        <f>Master!C3</f>
        <v>Budget Preparation Helper for Panchayaths  a Tool From KILA Designed by PanchayathHelpDesk</v>
      </c>
      <c r="D1" t="str">
        <v>Blank ആയ വരികള്‍ പ്രിന്‍റില്‍നിന്ന് ഒഴിവാക്കുന്നതിന് Hide/Show എന്ന AutoFilter ക്ലിക്ക്ചെയ്ത് Blank Row എന്നതിന് ഇടതുവശത്തുള്ള ചെക്ക് ബോക്സിലെ Tick നീക്കിയാല്‍ മതി.</v>
      </c>
      <c r="H1" t="str">
        <v>ഇത് ഓരോതവണയും പ്രിന്‍റ് എടുക്കുമ്പോള്‍ ചെയ്യണം.</v>
      </c>
    </row>
    <row r="2">
      <c r="G2" t="str">
        <v>Hide / Show</v>
      </c>
    </row>
    <row r="3">
      <c r="G3" t="str">
        <v>Budget</v>
      </c>
    </row>
    <row r="4">
      <c r="G4" t="str">
        <v>Budget</v>
      </c>
    </row>
    <row r="5">
      <c r="G5" t="str">
        <v>Budget</v>
      </c>
    </row>
    <row r="6">
      <c r="G6" t="str">
        <v>Budget</v>
      </c>
    </row>
    <row r="7">
      <c r="G7" t="str">
        <v>Budget</v>
      </c>
    </row>
    <row r="8">
      <c r="G8" t="str">
        <v>Budget</v>
      </c>
    </row>
    <row r="9">
      <c r="G9" t="str">
        <v>Budget</v>
      </c>
    </row>
    <row r="10">
      <c r="G10" t="str">
        <v>Budget</v>
      </c>
    </row>
    <row r="11">
      <c r="B11" t="str">
        <f>Master!C10</f>
        <v>കാരശ്ശേരി ഗ്രാമപ്പഞ്ചായത്ത്</v>
      </c>
      <c r="G11" t="str">
        <v>Budget</v>
      </c>
    </row>
    <row r="12">
      <c r="G12" t="str">
        <v>Budget</v>
      </c>
    </row>
    <row r="13">
      <c r="B13" t="str">
        <f>Master!D12&amp;Master!E12&amp;" സാമ്പത്തികവര്‍ഷത്തെ " &amp; Master!I6&amp;" ബജറ്റ്"</f>
        <v>2025-2026 സാമ്പത്തികവര്‍ഷത്തെ  കരട്  ബജറ്റ്</v>
      </c>
      <c r="G13" t="str">
        <v>Budget</v>
      </c>
    </row>
    <row r="14">
      <c r="G14" t="str">
        <v>Budget</v>
      </c>
    </row>
    <row r="15">
      <c r="G15" t="str">
        <v>Budget</v>
      </c>
    </row>
    <row r="16">
      <c r="G16" t="str">
        <v>Budget</v>
      </c>
    </row>
    <row r="17">
      <c r="G17" t="str">
        <v>Budget</v>
      </c>
    </row>
    <row r="18">
      <c r="G18" t="str">
        <v>Budget</v>
      </c>
    </row>
    <row r="19" xml:space="preserve">
      <c r="B19" t="str" xml:space="preserve">
        <f>"( ധനകാര്യ സ്ഥിരം സമിതിയുടെ "  &amp;  TEXT(Master!D24, "DD-MM-YYYY") &amp; " തീയതിയിലെ " &amp; CHAR(10) &amp; Master!D23 &amp; " - നമ്പര്‍ തീരുമാനം " &amp; IF(Master!D26=0,  " പ്രകാരം ", " പ്രകാരവും " &amp; CHAR(10) &amp;"ഭരണസമിതിയുടെ " &amp; TEXT(Master!D26, "DD-MM-YYYY") &amp; " തീയതിയിലെ "  &amp; CHAR(10) &amp; Master!D25 &amp; " - നമ്പര്‍ തീരുമാനപ്രകാരവും ")    &amp; CHAR(10)&amp; "  അംഗീകരിച്ചത്. )"</f>
        <v xml:space="preserve">( ധനകാര്യ സ്ഥിരം സമിതിയുടെ 06-02-2025 തീയതിയിലെ 
 - നമ്പര്‍ തീരുമാനം  പ്രകാരവും 
ഭരണസമിതിയുടെ 07-02-2025 തീയതിയിലെ 
1 - നമ്പര്‍ തീരുമാനപ്രകാരവും 
  അംഗീകരിച്ചത്. )</v>
      </c>
      <c r="G19" t="str">
        <v>Budget</v>
      </c>
    </row>
    <row r="20">
      <c r="G20" t="str">
        <v>Budget</v>
      </c>
    </row>
    <row r="21">
      <c r="G21" t="str">
        <v>Budget</v>
      </c>
    </row>
    <row r="22">
      <c r="G22" t="str">
        <v>Budget</v>
      </c>
    </row>
    <row r="23">
      <c r="G23" t="str">
        <v>Budget</v>
      </c>
    </row>
    <row r="24">
      <c r="G24" t="str">
        <v>Budget</v>
      </c>
    </row>
    <row r="25">
      <c r="G25" t="str">
        <v>Budget</v>
      </c>
    </row>
    <row r="26">
      <c r="G26" t="str">
        <v>Budget</v>
      </c>
    </row>
    <row r="27">
      <c r="G27" t="str">
        <v>Budget</v>
      </c>
    </row>
    <row r="28">
      <c r="G28" t="str">
        <v>Statement</v>
      </c>
    </row>
    <row r="29">
      <c r="B29" t="str">
        <f>Master!C8 &amp;Master!I5 &amp;  " Budget for the Financial Year " &amp;Master!D12 &amp; Master!E12</f>
        <v>Karassery Grama Panchayath Draft  Budget for the Financial Year 2025-2026</v>
      </c>
      <c r="G29" t="str">
        <v>Statement</v>
      </c>
    </row>
    <row r="30">
      <c r="G30" t="str">
        <v>Statement</v>
      </c>
    </row>
    <row r="31">
      <c r="B31" t="str">
        <v>BUDGET   STATEMENT</v>
      </c>
      <c r="G31" t="str">
        <v>Statement</v>
      </c>
    </row>
    <row r="32" xml:space="preserve">
      <c r="B32" t="str">
        <v>PARTICULARS</v>
      </c>
      <c r="D32" t="str">
        <f>"Actuals for the year "   &amp; Master!$H$17 &amp;  "   (യഥാര്‍ത്ഥ കണക്ക് " &amp; Master!$H$17&amp; ")"</f>
        <v>Actuals for the year 2023-2024   (യഥാര്‍ത്ഥ കണക്ക് 2023-2024)</v>
      </c>
      <c r="E32" t="str">
        <f>"Budget  for the  year (including all revisions) " &amp;Master!$H$16 &amp;  "  (പരിഷ്കരിച്ച ബജറ്റ്  "&amp; Master!$H$16&amp;")"</f>
        <v>Budget  for the  year (including all revisions) 2024-2025  (പരിഷ്കരിച്ച ബജറ്റ്  2024-2025)</v>
      </c>
      <c r="F32" t="str" xml:space="preserve">
        <f>"Budget for the Year" &amp; Master!$H$15 &amp; CHAR(10) &amp; " (ബജറ്റ്-" &amp;Master!$H$15 &amp; ")"</f>
        <v xml:space="preserve">Budget for the Year2025-2026
 (ബജറ്റ്-2025-2026)</v>
      </c>
      <c r="G32" t="str">
        <v>Statement</v>
      </c>
    </row>
    <row r="33" xml:space="preserve">
      <c r="B33" t="str">
        <v>A</v>
      </c>
      <c r="C33" t="str" xml:space="preserve">
        <v xml:space="preserve">Opening balance (net) 
(ws-1)</v>
      </c>
      <c r="D33">
        <f>'WS-1'!D11</f>
        <v>9098744</v>
      </c>
      <c r="E33">
        <f>D56</f>
        <v>21857010</v>
      </c>
      <c r="F33">
        <f>E56</f>
        <v>22557954</v>
      </c>
      <c r="G33" t="str">
        <v>Statement</v>
      </c>
    </row>
    <row r="34" xml:space="preserve">
      <c r="B34" t="str">
        <v>B</v>
      </c>
      <c r="C34" t="str" xml:space="preserve">
        <v xml:space="preserve">a) Tax revenue-നികുതി വരുമാനം 
(BS-1)</v>
      </c>
      <c r="D34">
        <f>'BS-1'!D25</f>
        <v>6790857</v>
      </c>
      <c r="E34">
        <f>'BS-1'!E25</f>
        <v>7419709</v>
      </c>
      <c r="F34">
        <f>'BS-1'!F25</f>
        <v>8300000</v>
      </c>
      <c r="G34" t="str">
        <v>Statement</v>
      </c>
    </row>
    <row r="35" xml:space="preserve">
      <c r="B35" t="str">
        <v>C</v>
      </c>
      <c r="C35" t="str" xml:space="preserve">
        <v xml:space="preserve">b) Non tax revenue-നികുതിയിതര വരുമാനം 
(BS-2)</v>
      </c>
      <c r="D35">
        <f>'BS-2'!D145</f>
        <v>6277136</v>
      </c>
      <c r="E35">
        <f>'BS-2'!E145</f>
        <v>6073521</v>
      </c>
      <c r="F35">
        <f>'BS-2'!F145</f>
        <v>6074000</v>
      </c>
      <c r="G35" t="str">
        <v>Statement</v>
      </c>
    </row>
    <row r="36" xml:space="preserve">
      <c r="B36" t="str">
        <v>D</v>
      </c>
      <c r="C36" t="str" xml:space="preserve">
        <v xml:space="preserve">Total  Own Fund-ആകെ തനത് ഫണ്ട് 
(B+C)</v>
      </c>
      <c r="D36">
        <f>SUM(D34:D35)</f>
        <v>13067993</v>
      </c>
      <c r="E36">
        <f>SUM(E34:E35)</f>
        <v>13493230</v>
      </c>
      <c r="F36">
        <f>SUM(F34:F35)</f>
        <v>14374000</v>
      </c>
      <c r="G36" t="str">
        <v>Statement</v>
      </c>
    </row>
    <row r="37" xml:space="preserve">
      <c r="B37" t="str">
        <v>E</v>
      </c>
      <c r="C37" t="str" xml:space="preserve">
        <v xml:space="preserve">c) General Purpose Fund-ജനറല്‍ പര്‍പ്പസ് ഫണ്ട് 
(BS-3)</v>
      </c>
      <c r="D37">
        <f>'BS-3'!D9</f>
        <v>14495400</v>
      </c>
      <c r="E37">
        <f>'BS-3'!E9</f>
        <v>21933000</v>
      </c>
      <c r="F37">
        <f>'BS-3'!F9</f>
        <v>22031000</v>
      </c>
      <c r="G37" t="str">
        <v>Statement</v>
      </c>
    </row>
    <row r="38">
      <c r="B38" t="str">
        <v>F</v>
      </c>
      <c r="C38" t="str">
        <v>Total -ആകെ (D+E)</v>
      </c>
      <c r="D38">
        <f>SUM(D37,D36)</f>
        <v>27563393</v>
      </c>
      <c r="E38">
        <f>SUM(E37,E36)</f>
        <v>35426230</v>
      </c>
      <c r="F38">
        <f>SUM(F37,F36)</f>
        <v>36405000</v>
      </c>
      <c r="G38" t="str">
        <v>Statement</v>
      </c>
    </row>
    <row r="39">
      <c r="B39" t="str">
        <v>G</v>
      </c>
      <c r="C39" t="str">
        <v>d) Other Grants(Plan)-മറ്റ് റവന്യു ഗ്രാന്‍റുകള്‍-പദ്ധതി ചെലവുകള്‍ക്ക്‌ (BS-4)</v>
      </c>
      <c r="D39">
        <f>'BS-4'!D49</f>
        <v>92291683</v>
      </c>
      <c r="E39">
        <f>'BS-4'!E49</f>
        <v>143046717</v>
      </c>
      <c r="F39">
        <f>'BS-4'!F49</f>
        <v>153812984</v>
      </c>
      <c r="G39" t="str">
        <v>Statement</v>
      </c>
    </row>
    <row r="40">
      <c r="B40" t="str">
        <v>H</v>
      </c>
      <c r="C40" t="str">
        <v>e) Other Grants(Non-Plan)-മറ്റ് റവന്യു ഗ്രാന്‍റുകള്‍-പദ്ധതി ഇതര ചെലവുകള്‍ക്ക്‌ (BS-5)</v>
      </c>
      <c r="D40">
        <f>'BS-5'!D11</f>
        <v>46236000</v>
      </c>
      <c r="E40">
        <f>'BS-5'!E11</f>
        <v>60000000</v>
      </c>
      <c r="F40">
        <f>'BS-5'!F11</f>
        <v>70000000</v>
      </c>
      <c r="G40" t="str">
        <v>Statement</v>
      </c>
    </row>
    <row r="41">
      <c r="B41" t="str">
        <v>I</v>
      </c>
      <c r="C41" t="str">
        <v>Toal Revenue Income -ആകെ റവന്യു  വരവുകള്‍ (F+G+H)</v>
      </c>
      <c r="D41">
        <f>SUM(D38:D40)</f>
        <v>166091076</v>
      </c>
      <c r="E41">
        <f>SUM(E38:E40)</f>
        <v>238472947</v>
      </c>
      <c r="F41">
        <f>SUM(F38:F40)</f>
        <v>260217984</v>
      </c>
      <c r="G41" t="str">
        <v>Statement</v>
      </c>
    </row>
    <row r="42">
      <c r="B42" t="str">
        <v>J</v>
      </c>
      <c r="C42" t="str">
        <v>Capital Income -  Loans  -മൂലധന വരവ്-വായ്പ വാങ്ങല്‍ (BS-6)</v>
      </c>
      <c r="D42">
        <f>'BS-6'!D28</f>
        <v>23260000</v>
      </c>
      <c r="E42">
        <f>'BS-6'!E28</f>
        <v>23260000</v>
      </c>
      <c r="F42">
        <f>'BS-6'!F28</f>
        <v>56000000</v>
      </c>
      <c r="G42" t="str">
        <v>Statement</v>
      </c>
    </row>
    <row r="43" xml:space="preserve">
      <c r="B43" t="str">
        <v>PARTICULARS</v>
      </c>
      <c r="D43" t="str">
        <f>D32</f>
        <v>Actuals for the year 2023-2024   (യഥാര്‍ത്ഥ കണക്ക് 2023-2024)</v>
      </c>
      <c r="E43" t="str">
        <f>E32</f>
        <v>Budget  for the  year (including all revisions) 2024-2025  (പരിഷ്കരിച്ച ബജറ്റ്  2024-2025)</v>
      </c>
      <c r="F43" t="str" xml:space="preserve">
        <f>F32</f>
        <v xml:space="preserve">Budget for the Year2025-2026
 (ബജറ്റ്-2025-2026)</v>
      </c>
      <c r="G43" t="str">
        <v>Statement</v>
      </c>
    </row>
    <row r="44">
      <c r="B44" t="str">
        <v>K</v>
      </c>
      <c r="C44" t="str">
        <v xml:space="preserve"> Capital Income other than loans -വായ്പ ഒഴികെ മൂലധന വരവുകള്‍  (BS-7)</v>
      </c>
      <c r="D44">
        <f>'BS-7'!D47</f>
        <v>9402061</v>
      </c>
      <c r="E44">
        <f>'BS-7'!E47</f>
        <v>30000000</v>
      </c>
      <c r="F44">
        <f>'BS-7'!F47</f>
        <v>30000000</v>
      </c>
      <c r="G44" t="str">
        <v>Statement</v>
      </c>
    </row>
    <row r="45">
      <c r="B45" t="str">
        <v>L</v>
      </c>
      <c r="C45" t="str">
        <v>Total Capital Income-ആകെ മൂലധന വരവുകള്‍ (J+K)</v>
      </c>
      <c r="D45">
        <f>SUM(D42,D44)</f>
        <v>32662061</v>
      </c>
      <c r="E45">
        <f>SUM(E42,E44)</f>
        <v>53260000</v>
      </c>
      <c r="F45">
        <f>SUM(F42,F44)</f>
        <v>86000000</v>
      </c>
      <c r="G45" t="str">
        <v>Statement</v>
      </c>
    </row>
    <row r="46">
      <c r="B46" t="str">
        <v>M</v>
      </c>
      <c r="C46" t="str">
        <v>Total Income -ആകെ വരവുകള്‍ (I+L)</v>
      </c>
      <c r="D46">
        <f>SUM(D41,D45)</f>
        <v>198753137</v>
      </c>
      <c r="E46">
        <f>SUM(E41,E45)</f>
        <v>291732947</v>
      </c>
      <c r="F46">
        <f>SUM(F41,F45)</f>
        <v>346217984</v>
      </c>
      <c r="G46" t="str">
        <v>Statement</v>
      </c>
    </row>
    <row r="47">
      <c r="B47" t="str">
        <v>N</v>
      </c>
      <c r="C47" t="str">
        <v>Total Income+Net opening balance-ആകെ വരവുകളും പ്രാരംഭ ബാക്കിയും (M+A)</v>
      </c>
      <c r="D47">
        <f>SUM(D46,D33)</f>
        <v>207851881</v>
      </c>
      <c r="E47">
        <f>SUM(E46,E33)</f>
        <v>313589957</v>
      </c>
      <c r="F47">
        <f>SUM(F46,F33)</f>
        <v>368775938</v>
      </c>
      <c r="G47" t="str">
        <v>Statement</v>
      </c>
    </row>
    <row r="48">
      <c r="B48" t="str">
        <v>O</v>
      </c>
      <c r="C48" t="str">
        <v>Revenue Expenditure-Statutory  functions-റവന്യു ചെലവുകള്‍-അനിവാര്യ ചുമതലകള്‍ക്ക് (BS-8)</v>
      </c>
      <c r="D48">
        <f>'BS-8'!D168</f>
        <v>16143682</v>
      </c>
      <c r="E48">
        <f>'BS-8'!E168</f>
        <v>22379000</v>
      </c>
      <c r="F48">
        <f>'BS-8'!F168</f>
        <v>29894000</v>
      </c>
      <c r="G48" t="str">
        <v>Statement</v>
      </c>
    </row>
    <row r="49">
      <c r="B49" t="str">
        <v>P</v>
      </c>
      <c r="C49" t="str">
        <v>Revenue Expenditure-Plan-റവന്യു ഗ്രാന്റില്‍ നിന്നുള്ള പദ്ധതി ചെലവുകള്‍ (BS-9)</v>
      </c>
      <c r="D49">
        <f>'BS-9'!D317</f>
        <v>102834870</v>
      </c>
      <c r="E49">
        <f>'BS-9'!E317</f>
        <v>175879678</v>
      </c>
      <c r="F49">
        <f>'BS-9'!F317</f>
        <v>186870394</v>
      </c>
      <c r="G49" t="str">
        <v>Statement</v>
      </c>
    </row>
    <row r="50">
      <c r="B50" t="str">
        <v>Q</v>
      </c>
      <c r="C50" t="str">
        <v>Revenue Expenditure-Non-Plan-റവന്യു ഗ്രാന്റില്‍ നിന്നുള്ള പദ്ധതിയേതര ചെലവുകള്‍ (BS-10)</v>
      </c>
      <c r="D50">
        <f>'BS-10'!D11</f>
        <v>46236000</v>
      </c>
      <c r="E50">
        <f>'BS-10'!E11</f>
        <v>60000000</v>
      </c>
      <c r="F50">
        <f>'BS-10'!F11</f>
        <v>70000000</v>
      </c>
      <c r="G50" t="str">
        <v>Statement</v>
      </c>
    </row>
    <row r="51">
      <c r="B51" t="str">
        <v>R</v>
      </c>
      <c r="C51" t="str">
        <v>Total Revenue  Expenditure -ആകെ റവന്യു ചെലവുകള്‍ (O+P+Q)</v>
      </c>
      <c r="D51">
        <f>SUM(D48,D49,D50)</f>
        <v>165214552</v>
      </c>
      <c r="E51">
        <f>SUM(E48,E49,E50)</f>
        <v>258258678</v>
      </c>
      <c r="F51">
        <f>SUM(F48,F49,F50)</f>
        <v>286764394</v>
      </c>
      <c r="G51" t="str">
        <v>Statement</v>
      </c>
    </row>
    <row r="52">
      <c r="B52" t="str">
        <v>S</v>
      </c>
      <c r="C52" t="str">
        <v>Capital Expenditure -Loan repayments-മൂലധന ചെലവുകള്‍-വായ്പ തിരിച്ചടവ് (BS-11)</v>
      </c>
      <c r="D52">
        <f>'BS-11'!D20</f>
        <v>2331817</v>
      </c>
      <c r="E52">
        <f>'BS-11'!E20</f>
        <v>2400000</v>
      </c>
      <c r="F52">
        <f>'BS-11'!F20</f>
        <v>2400000</v>
      </c>
      <c r="G52" t="str">
        <v>Statement</v>
      </c>
    </row>
    <row r="53">
      <c r="B53" t="str">
        <v>T</v>
      </c>
      <c r="C53" t="str">
        <v>Capital expenditure other than loan repayments -മറ്റ് മൂലധന ചെലവുകള്‍ (BS-12)</v>
      </c>
      <c r="D53">
        <f>'BS-12'!D24</f>
        <v>18448502</v>
      </c>
      <c r="E53">
        <f>'BS-12'!E24</f>
        <v>30373325</v>
      </c>
      <c r="F53">
        <f>'BS-12'!F24</f>
        <v>73619940</v>
      </c>
      <c r="G53" t="str">
        <v>Statement</v>
      </c>
    </row>
    <row r="54">
      <c r="B54" t="str">
        <v>U</v>
      </c>
      <c r="C54" t="str">
        <v>Total Capital Expenditure -ആകെ മൂലധന ചെലവുകള്‍ ചെലവുകള്‍ (S+T)</v>
      </c>
      <c r="D54">
        <f>SUM(D52:D53)</f>
        <v>20780319</v>
      </c>
      <c r="E54">
        <f>SUM(E52:E53)</f>
        <v>32773325</v>
      </c>
      <c r="F54">
        <f>SUM(F52:F53)</f>
        <v>76019940</v>
      </c>
      <c r="G54" t="str">
        <v>Statement</v>
      </c>
    </row>
    <row r="55">
      <c r="B55" t="str">
        <v>V</v>
      </c>
      <c r="C55" t="str">
        <v>Total Expenditure  -ആകെ ചെലവുകള്‍ (R+U)</v>
      </c>
      <c r="D55">
        <f>SUM(D51,D54)</f>
        <v>185994871</v>
      </c>
      <c r="E55">
        <f>SUM(E51,E54)</f>
        <v>291032003</v>
      </c>
      <c r="F55">
        <f>SUM(F51,F54)</f>
        <v>362784334</v>
      </c>
      <c r="G55" t="str">
        <v>Statement</v>
      </c>
    </row>
    <row r="56">
      <c r="B56" t="str">
        <v>W</v>
      </c>
      <c r="C56" t="str">
        <v>Closing Balance-നീക്കി ബാക്കി (N-V)</v>
      </c>
      <c r="D56">
        <f>D47-D55</f>
        <v>21857010</v>
      </c>
      <c r="E56">
        <f>E47-E55</f>
        <v>22557954</v>
      </c>
      <c r="F56">
        <f>F47-F55</f>
        <v>5991604</v>
      </c>
      <c r="G56" t="str">
        <v>Statement</v>
      </c>
    </row>
    <row r="57">
      <c r="B57" t="str">
        <f>B29</f>
        <v>Karassery Grama Panchayath Draft  Budget for the Financial Year 2025-2026</v>
      </c>
      <c r="G57" t="str">
        <v>BS-1 Head</v>
      </c>
    </row>
    <row r="58">
      <c r="B58" t="str">
        <f>'BS-1'!B5</f>
        <v>BS-1-REVENUE INCOME-TAXES-   (നികുതി വരവുകള്‍ )</v>
      </c>
      <c r="G58" t="str">
        <v>BS-1 Head</v>
      </c>
    </row>
    <row r="59" xml:space="preserve">
      <c r="B59" t="str">
        <v>DETAILED HEAD CODE</v>
      </c>
      <c r="C59" t="str">
        <v>PARTICULARS (ഇനവിവരം)</v>
      </c>
      <c r="D59" t="str">
        <f>D43</f>
        <v>Actuals for the year 2023-2024   (യഥാര്‍ത്ഥ കണക്ക് 2023-2024)</v>
      </c>
      <c r="E59" t="str">
        <f>E43</f>
        <v>Budget  for the  year (including all revisions) 2024-2025  (പരിഷ്കരിച്ച ബജറ്റ്  2024-2025)</v>
      </c>
      <c r="F59" t="str" xml:space="preserve">
        <f>F43</f>
        <v xml:space="preserve">Budget for the Year2025-2026
 (ബജറ്റ്-2025-2026)</v>
      </c>
      <c r="G59" t="str">
        <v>BS-1 Head</v>
      </c>
    </row>
    <row r="60">
      <c r="B60">
        <f>IF(OR('BS-1'!B7=0,'BS-1'!B7=""),"",'BS-1'!B7)</f>
        <v>1101001</v>
      </c>
      <c r="C60" t="str">
        <f>IF(OR('BS-1'!B7=0,'BS-1'!B7=""),"",'BS-1'!C7)</f>
        <v>Property Tax-വസ്തു നികുതി</v>
      </c>
      <c r="D60">
        <f>IF(OR('BS-1'!B7=0,'BS-1'!B7=""),"",'BS-1'!D7)</f>
        <v>5044660</v>
      </c>
      <c r="E60">
        <f>IF(OR('BS-1'!B7=0,'BS-1'!B7=""),"",'BS-1'!E7)</f>
        <v>5500000</v>
      </c>
      <c r="F60">
        <f>IF(OR('BS-1'!B7=0,'BS-1'!B7=""),"",'BS-1'!F7)</f>
        <v>6100000</v>
      </c>
      <c r="G60" t="str">
        <f>IF(B60="", "Blank Row", "BS-1"&amp;B60)</f>
        <v>BS-11101001</v>
      </c>
    </row>
    <row r="61">
      <c r="B61">
        <f>IF(OR('BS-1'!B8=0,'BS-1'!B8=""),"",'BS-1'!B8)</f>
        <v>1101101</v>
      </c>
      <c r="C61" t="str">
        <f>IF(OR('BS-1'!B8=0,'BS-1'!B8=""),"",'BS-1'!C8)</f>
        <v>Service Tax-സേവന നികുതി</v>
      </c>
      <c r="D61">
        <f>IF(OR('BS-1'!B8=0,'BS-1'!B8=""),"",'BS-1'!D8)</f>
        <v>1007</v>
      </c>
      <c r="E61">
        <f>IF(OR('BS-1'!B8=0,'BS-1'!B8=""),"",'BS-1'!E8)</f>
        <v>0</v>
      </c>
      <c r="F61">
        <f>IF(OR('BS-1'!B8=0,'BS-1'!B8=""),"",'BS-1'!F8)</f>
        <v>0</v>
      </c>
      <c r="G61" t="str">
        <f>IF(B61="", "Blank Row", "BS-1"&amp;B61)</f>
        <v>BS-11101101</v>
      </c>
    </row>
    <row r="62">
      <c r="B62">
        <f>IF(OR('BS-1'!B9=0,'BS-1'!B9=""),"",'BS-1'!B9)</f>
        <v>1102001</v>
      </c>
      <c r="C62" t="str">
        <f>IF(OR('BS-1'!B9=0,'BS-1'!B9=""),"",'BS-1'!C9)</f>
        <v>Profession Tax-തൊഴില്‍ നികുതി</v>
      </c>
      <c r="D62">
        <f>IF(OR('BS-1'!B9=0,'BS-1'!B9=""),"",'BS-1'!D9)</f>
        <v>1745190</v>
      </c>
      <c r="E62">
        <f>IF(OR('BS-1'!B9=0,'BS-1'!B9=""),"",'BS-1'!E9)</f>
        <v>1919709</v>
      </c>
      <c r="F62">
        <f>IF(OR('BS-1'!B9=0,'BS-1'!B9=""),"",'BS-1'!F9)</f>
        <v>2200000</v>
      </c>
      <c r="G62" t="str">
        <f>IF(B62="", "Blank Row", "BS-1"&amp;B62)</f>
        <v>BS-11102001</v>
      </c>
    </row>
    <row r="63">
      <c r="B63">
        <f>IF(OR('BS-1'!B10=0,'BS-1'!B10=""),"",'BS-1'!B10)</f>
        <v>1103001</v>
      </c>
      <c r="C63" t="str">
        <f>IF(OR('BS-1'!B10=0,'BS-1'!B10=""),"",'BS-1'!C10)</f>
        <v>Advertisement Tax-പരസ്യ നികുതി</v>
      </c>
      <c r="D63">
        <f>IF(OR('BS-1'!B10=0,'BS-1'!B10=""),"",'BS-1'!D10)</f>
        <v>0</v>
      </c>
      <c r="E63">
        <f>IF(OR('BS-1'!B10=0,'BS-1'!B10=""),"",'BS-1'!E10)</f>
        <v>0</v>
      </c>
      <c r="F63">
        <f>IF(OR('BS-1'!B10=0,'BS-1'!B10=""),"",'BS-1'!F10)</f>
        <v>0</v>
      </c>
      <c r="G63" t="str">
        <f>IF(B63="", "Blank Row", "BS-1"&amp;B63)</f>
        <v>BS-11103001</v>
      </c>
    </row>
    <row r="64">
      <c r="B64">
        <f>IF(OR('BS-1'!B11=0,'BS-1'!B11=""),"",'BS-1'!B11)</f>
        <v>1103501</v>
      </c>
      <c r="C64" t="str">
        <f>IF(OR('BS-1'!B11=0,'BS-1'!B11=""),"",'BS-1'!C11)</f>
        <v>Show Tax-പ്രദര്‍ശന നികുതി</v>
      </c>
      <c r="D64">
        <f>IF(OR('BS-1'!B11=0,'BS-1'!B11=""),"",'BS-1'!D11)</f>
        <v>0</v>
      </c>
      <c r="E64">
        <f>IF(OR('BS-1'!B11=0,'BS-1'!B11=""),"",'BS-1'!E11)</f>
        <v>0</v>
      </c>
      <c r="F64">
        <f>IF(OR('BS-1'!B11=0,'BS-1'!B11=""),"",'BS-1'!F11)</f>
        <v>0</v>
      </c>
      <c r="G64" t="str">
        <f>IF(B64="", "Blank Row", "BS-1"&amp;B64)</f>
        <v>BS-11103501</v>
      </c>
    </row>
    <row r="65">
      <c r="B65">
        <f>IF(OR('BS-1'!B12=0,'BS-1'!B12=""),"",'BS-1'!B12)</f>
        <v>1104001</v>
      </c>
      <c r="C65" t="str">
        <f>IF(OR('BS-1'!B12=0,'BS-1'!B12=""),"",'BS-1'!C12)</f>
        <v>Entertainment Tax-വിനോദനികുതി</v>
      </c>
      <c r="D65">
        <f>IF(OR('BS-1'!B12=0,'BS-1'!B12=""),"",'BS-1'!D12)</f>
        <v>0</v>
      </c>
      <c r="E65">
        <f>IF(OR('BS-1'!B12=0,'BS-1'!B12=""),"",'BS-1'!E12)</f>
        <v>0</v>
      </c>
      <c r="F65">
        <f>IF(OR('BS-1'!B12=0,'BS-1'!B12=""),"",'BS-1'!F12)</f>
        <v>0</v>
      </c>
      <c r="G65" t="str">
        <f>IF(B65="", "Blank Row", "BS-1"&amp;B65)</f>
        <v>BS-11104001</v>
      </c>
    </row>
    <row r="66">
      <c r="B66">
        <f>IF(OR('BS-1'!B13=0,'BS-1'!B13=""),"",'BS-1'!B13)</f>
        <v>1105101</v>
      </c>
      <c r="C66" t="str">
        <f>IF(OR('BS-1'!B13=0,'BS-1'!B13=""),"",'BS-1'!C13)</f>
        <v>Toll-ടോള്‍</v>
      </c>
      <c r="D66">
        <f>IF(OR('BS-1'!B13=0,'BS-1'!B13=""),"",'BS-1'!D13)</f>
        <v>0</v>
      </c>
      <c r="E66">
        <f>IF(OR('BS-1'!B13=0,'BS-1'!B13=""),"",'BS-1'!E13)</f>
        <v>0</v>
      </c>
      <c r="F66">
        <f>IF(OR('BS-1'!B13=0,'BS-1'!B13=""),"",'BS-1'!F13)</f>
        <v>0</v>
      </c>
      <c r="G66" t="str">
        <f>IF(B66="", "Blank Row", "BS-1"&amp;B66)</f>
        <v>BS-11105101</v>
      </c>
    </row>
    <row r="67">
      <c r="B67">
        <f>IF(OR('BS-1'!B14=0,'BS-1'!B14=""),"",'BS-1'!B14)</f>
        <v>1105201</v>
      </c>
      <c r="C67" t="str">
        <f>IF(OR('BS-1'!B14=0,'BS-1'!B14=""),"",'BS-1'!C14)</f>
        <v>Land Conversion Cess-ഭൂ പരിവര്‍ത്തന സെസ്</v>
      </c>
      <c r="D67">
        <f>IF(OR('BS-1'!B14=0,'BS-1'!B14=""),"",'BS-1'!D14)</f>
        <v>0</v>
      </c>
      <c r="E67">
        <f>IF(OR('BS-1'!B14=0,'BS-1'!B14=""),"",'BS-1'!E14)</f>
        <v>0</v>
      </c>
      <c r="F67">
        <f>IF(OR('BS-1'!B14=0,'BS-1'!B14=""),"",'BS-1'!F14)</f>
        <v>0</v>
      </c>
      <c r="G67" t="str">
        <f>IF(B67="", "Blank Row", "BS-1"&amp;B67)</f>
        <v>BS-11105201</v>
      </c>
    </row>
    <row r="68">
      <c r="B68" t="str">
        <f>IF(OR('BS-1'!B15=0,'BS-1'!B15=""),"",'BS-1'!B15)</f>
        <v/>
      </c>
      <c r="C68" t="str">
        <f>IF(OR('BS-1'!B15=0,'BS-1'!B15=""),"",'BS-1'!C15)</f>
        <v/>
      </c>
      <c r="D68" t="str">
        <f>IF(OR('BS-1'!B15=0,'BS-1'!B15=""),"",'BS-1'!D15)</f>
        <v/>
      </c>
      <c r="E68" t="str">
        <f>IF(OR('BS-1'!B15=0,'BS-1'!B15=""),"",'BS-1'!E15)</f>
        <v/>
      </c>
      <c r="F68" t="str">
        <f>IF(OR('BS-1'!B15=0,'BS-1'!B15=""),"",'BS-1'!F15)</f>
        <v/>
      </c>
      <c r="G68" t="str">
        <f>IF(B68="", "Blank Row", "BS-1"&amp;B68)</f>
        <v>Blank Row</v>
      </c>
    </row>
    <row r="69">
      <c r="B69" t="str">
        <f>IF(OR('BS-1'!B16=0,'BS-1'!B16=""),"",'BS-1'!B16)</f>
        <v/>
      </c>
      <c r="C69" t="str">
        <f>IF(OR('BS-1'!B16=0,'BS-1'!B16=""),"",'BS-1'!C16)</f>
        <v/>
      </c>
      <c r="D69" t="str">
        <f>IF(OR('BS-1'!B16=0,'BS-1'!B16=""),"",'BS-1'!D16)</f>
        <v/>
      </c>
      <c r="E69" t="str">
        <f>IF(OR('BS-1'!B16=0,'BS-1'!B16=""),"",'BS-1'!E16)</f>
        <v/>
      </c>
      <c r="F69" t="str">
        <f>IF(OR('BS-1'!B16=0,'BS-1'!B16=""),"",'BS-1'!F16)</f>
        <v/>
      </c>
      <c r="G69" t="str">
        <f>IF(B69="", "Blank Row", "BS-1"&amp;B69)</f>
        <v>Blank Row</v>
      </c>
    </row>
    <row r="70">
      <c r="B70" t="str">
        <f>IF(OR('BS-1'!B17=0,'BS-1'!B17=""),"",'BS-1'!B17)</f>
        <v/>
      </c>
      <c r="C70" t="str">
        <f>IF(OR('BS-1'!B17=0,'BS-1'!B17=""),"",'BS-1'!C17)</f>
        <v/>
      </c>
      <c r="D70" t="str">
        <f>IF(OR('BS-1'!B17=0,'BS-1'!B17=""),"",'BS-1'!D17)</f>
        <v/>
      </c>
      <c r="E70" t="str">
        <f>IF(OR('BS-1'!B17=0,'BS-1'!B17=""),"",'BS-1'!E17)</f>
        <v/>
      </c>
      <c r="F70" t="str">
        <f>IF(OR('BS-1'!B17=0,'BS-1'!B17=""),"",'BS-1'!F17)</f>
        <v/>
      </c>
      <c r="G70" t="str">
        <f>IF(B70="", "Blank Row", "BS-1"&amp;B70)</f>
        <v>Blank Row</v>
      </c>
    </row>
    <row r="71">
      <c r="B71" t="str">
        <f>IF(OR('BS-1'!B18=0,'BS-1'!B18=""),"",'BS-1'!B18)</f>
        <v/>
      </c>
      <c r="C71" t="str">
        <f>IF(OR('BS-1'!B18=0,'BS-1'!B18=""),"",'BS-1'!C18)</f>
        <v/>
      </c>
      <c r="D71" t="str">
        <f>IF(OR('BS-1'!B18=0,'BS-1'!B18=""),"",'BS-1'!D18)</f>
        <v/>
      </c>
      <c r="E71" t="str">
        <f>IF(OR('BS-1'!B18=0,'BS-1'!B18=""),"",'BS-1'!E18)</f>
        <v/>
      </c>
      <c r="F71" t="str">
        <f>IF(OR('BS-1'!B18=0,'BS-1'!B18=""),"",'BS-1'!F18)</f>
        <v/>
      </c>
      <c r="G71" t="str">
        <f>IF(B71="", "Blank Row", "BS-1"&amp;B71)</f>
        <v>Blank Row</v>
      </c>
    </row>
    <row r="72">
      <c r="B72" t="str">
        <f>IF(OR('BS-1'!B19=0,'BS-1'!B19=""),"",'BS-1'!B19)</f>
        <v/>
      </c>
      <c r="C72" t="str">
        <f>IF(OR('BS-1'!B19=0,'BS-1'!B19=""),"",'BS-1'!C19)</f>
        <v/>
      </c>
      <c r="D72" t="str">
        <f>IF(OR('BS-1'!B19=0,'BS-1'!B19=""),"",'BS-1'!D19)</f>
        <v/>
      </c>
      <c r="E72" t="str">
        <f>IF(OR('BS-1'!B19=0,'BS-1'!B19=""),"",'BS-1'!E19)</f>
        <v/>
      </c>
      <c r="F72" t="str">
        <f>IF(OR('BS-1'!B19=0,'BS-1'!B19=""),"",'BS-1'!F19)</f>
        <v/>
      </c>
      <c r="G72" t="str">
        <f>IF(B72="", "Blank Row", "BS-1"&amp;B72)</f>
        <v>Blank Row</v>
      </c>
    </row>
    <row r="73">
      <c r="B73" t="str">
        <f>IF(OR('BS-1'!B20=0,'BS-1'!B20=""),"",'BS-1'!B20)</f>
        <v/>
      </c>
      <c r="C73" t="str">
        <f>IF(OR('BS-1'!B20=0,'BS-1'!B20=""),"",'BS-1'!C20)</f>
        <v/>
      </c>
      <c r="D73" t="str">
        <f>IF(OR('BS-1'!B20=0,'BS-1'!B20=""),"",'BS-1'!D20)</f>
        <v/>
      </c>
      <c r="E73" t="str">
        <f>IF(OR('BS-1'!B20=0,'BS-1'!B20=""),"",'BS-1'!E20)</f>
        <v/>
      </c>
      <c r="F73" t="str">
        <f>IF(OR('BS-1'!B20=0,'BS-1'!B20=""),"",'BS-1'!F20)</f>
        <v/>
      </c>
      <c r="G73" t="str">
        <f>IF(B73="", "Blank Row", "BS-1"&amp;B73)</f>
        <v>Blank Row</v>
      </c>
    </row>
    <row r="74">
      <c r="B74" t="str">
        <f>IF(OR('BS-1'!B21=0,'BS-1'!B21=""),"",'BS-1'!B21)</f>
        <v/>
      </c>
      <c r="C74" t="str">
        <f>IF(OR('BS-1'!B21=0,'BS-1'!B21=""),"",'BS-1'!C21)</f>
        <v/>
      </c>
      <c r="D74" t="str">
        <f>IF(OR('BS-1'!B21=0,'BS-1'!B21=""),"",'BS-1'!D21)</f>
        <v/>
      </c>
      <c r="E74" t="str">
        <f>IF(OR('BS-1'!B21=0,'BS-1'!B21=""),"",'BS-1'!E21)</f>
        <v/>
      </c>
      <c r="F74" t="str">
        <f>IF(OR('BS-1'!B21=0,'BS-1'!B21=""),"",'BS-1'!F21)</f>
        <v/>
      </c>
      <c r="G74" t="str">
        <f>IF(B74="", "Blank Row", "BS-1"&amp;B74)</f>
        <v>Blank Row</v>
      </c>
    </row>
    <row r="75">
      <c r="B75" t="str">
        <f>IF(OR('BS-1'!B22=0,'BS-1'!B22=""),"",'BS-1'!B22)</f>
        <v/>
      </c>
      <c r="C75" t="str">
        <f>IF(OR('BS-1'!B22=0,'BS-1'!B22=""),"",'BS-1'!C22)</f>
        <v/>
      </c>
      <c r="D75" t="str">
        <f>IF(OR('BS-1'!B22=0,'BS-1'!B22=""),"",'BS-1'!D22)</f>
        <v/>
      </c>
      <c r="E75" t="str">
        <f>IF(OR('BS-1'!B22=0,'BS-1'!B22=""),"",'BS-1'!E22)</f>
        <v/>
      </c>
      <c r="F75" t="str">
        <f>IF(OR('BS-1'!B22=0,'BS-1'!B22=""),"",'BS-1'!F22)</f>
        <v/>
      </c>
      <c r="G75" t="str">
        <f>IF(B75="", "Blank Row", "BS-1"&amp;B75)</f>
        <v>Blank Row</v>
      </c>
    </row>
    <row r="76">
      <c r="B76" t="str">
        <f>IF(OR('BS-1'!B23=0,'BS-1'!B23=""),"",'BS-1'!B23)</f>
        <v/>
      </c>
      <c r="C76" t="str">
        <f>IF(OR('BS-1'!B23=0,'BS-1'!B23=""),"",'BS-1'!C23)</f>
        <v/>
      </c>
      <c r="D76" t="str">
        <f>IF(OR('BS-1'!B23=0,'BS-1'!B23=""),"",'BS-1'!D23)</f>
        <v/>
      </c>
      <c r="E76" t="str">
        <f>IF(OR('BS-1'!B23=0,'BS-1'!B23=""),"",'BS-1'!E23)</f>
        <v/>
      </c>
      <c r="F76" t="str">
        <f>IF(OR('BS-1'!B23=0,'BS-1'!B23=""),"",'BS-1'!F23)</f>
        <v/>
      </c>
      <c r="G76" t="str">
        <f>IF(B76="", "Blank Row", "BS-1"&amp;B76)</f>
        <v>Blank Row</v>
      </c>
    </row>
    <row r="77">
      <c r="B77" t="str">
        <f>IF(OR('BS-1'!B24=0,'BS-1'!B24=""),"",'BS-1'!B24)</f>
        <v/>
      </c>
      <c r="C77" t="str">
        <f>IF(OR('BS-1'!B24=0,'BS-1'!B24=""),"",'BS-1'!C24)</f>
        <v/>
      </c>
      <c r="D77" t="str">
        <f>IF(OR('BS-1'!B24=0,'BS-1'!B24=""),"",'BS-1'!D24)</f>
        <v/>
      </c>
      <c r="E77" t="str">
        <f>IF(OR('BS-1'!B24=0,'BS-1'!B24=""),"",'BS-1'!E24)</f>
        <v/>
      </c>
      <c r="F77" t="str">
        <f>IF(OR('BS-1'!B24=0,'BS-1'!B24=""),"",'BS-1'!F24)</f>
        <v/>
      </c>
      <c r="G77" t="str">
        <f>IF(B77="", "Blank Row", "BS-1"&amp;B77)</f>
        <v>Blank Row</v>
      </c>
    </row>
    <row r="78">
      <c r="B78">
        <f>IF(OR('BS-1'!B25=0,'BS-1'!B25=""),"",'BS-1'!B25)</f>
        <v>110</v>
      </c>
      <c r="C78" t="str">
        <f>IF(OR('BS-1'!B25=0,'BS-1'!B25=""),"",'BS-1'!C25)</f>
        <v>Total-Tax Revenue-ആകെ നികുതി വരവ്</v>
      </c>
      <c r="D78">
        <f>SUM(D60:D77)</f>
        <v>6790857</v>
      </c>
      <c r="E78">
        <f>SUM(E60:E77)</f>
        <v>7419709</v>
      </c>
      <c r="F78">
        <f>SUM(F60:F77)</f>
        <v>8300000</v>
      </c>
      <c r="G78" t="str">
        <f>IF(B78="", "Blank Row", "BS-1"&amp;B78)</f>
        <v>BS-1110</v>
      </c>
    </row>
    <row r="79">
      <c r="B79" t="str">
        <f>B57</f>
        <v>Karassery Grama Panchayath Draft  Budget for the Financial Year 2025-2026</v>
      </c>
      <c r="G79" t="str">
        <f>IF(B79="", "Blank Row", "BS-1"&amp;B79)</f>
        <v>BS-1Karassery Grama Panchayath Draft  Budget for the Financial Year 2025-2026</v>
      </c>
    </row>
    <row r="80">
      <c r="B80" t="str">
        <f>'BS-2'!B5</f>
        <v>BS-2- -REVENUE INCOME-NON-TAX-  (നികുതിയിതര വരവുകള്‍ )</v>
      </c>
      <c r="G80" t="str">
        <f>IF(B80="", "Blank Row", "BS-1"&amp;B80)</f>
        <v>BS-1BS-2- -REVENUE INCOME-NON-TAX-  (നികുതിയിതര വരവുകള്‍ )</v>
      </c>
    </row>
    <row r="81" xml:space="preserve">
      <c r="B81" t="str">
        <v>DETAILED HEAD CODE</v>
      </c>
      <c r="C81" t="str">
        <v>PARTICULARS (ഇനവിവരം)</v>
      </c>
      <c r="D81" t="str">
        <f>D59</f>
        <v>Actuals for the year 2023-2024   (യഥാര്‍ത്ഥ കണക്ക് 2023-2024)</v>
      </c>
      <c r="E81" t="str">
        <f>E59</f>
        <v>Budget  for the  year (including all revisions) 2024-2025  (പരിഷ്കരിച്ച ബജറ്റ്  2024-2025)</v>
      </c>
      <c r="F81" t="str" xml:space="preserve">
        <f>F59</f>
        <v xml:space="preserve">Budget for the Year2025-2026
 (ബജറ്റ്-2025-2026)</v>
      </c>
      <c r="G81" t="str">
        <f>IF(B81="", "Blank Row", "BS-1"&amp;B81)</f>
        <v>BS-1DETAILED HEAD CODE</v>
      </c>
    </row>
    <row r="82">
      <c r="B82" t="str">
        <f>'BS-2'!B7</f>
        <v>130 - Rental Income from Panchayat Properties</v>
      </c>
      <c r="G82" t="str">
        <f>IF(B82="", "Blank Row", "BS-1"&amp;B82)</f>
        <v>BS-1130 - Rental Income from Panchayat Properties</v>
      </c>
    </row>
    <row r="83">
      <c r="B83">
        <f>IF(OR( 'BS-2'!B8=0,'BS-2'!B8=""),"",'BS-2'!B8)</f>
        <v>1301001</v>
      </c>
      <c r="C83" t="str">
        <f>IF(OR( 'BS-2'!B8=0,'BS-2'!B8=""),"",'BS-2'!C8)</f>
        <v>Rent from Land and Buildings-സ്ഥലങ്ങളുടെയും കെട്ടിടങ്ങളുടെയും വാടക</v>
      </c>
      <c r="D83">
        <f>IF(OR( 'BS-2'!B8=0,'BS-2'!B8=""),"",'BS-2'!D8)</f>
        <v>165000</v>
      </c>
      <c r="E83">
        <f>IF(OR( 'BS-2'!B8=0,'BS-2'!B8=""),"",'BS-2'!E8)</f>
        <v>120000</v>
      </c>
      <c r="F83">
        <f>IF(OR( 'BS-2'!B8=0,'BS-2'!B8=""),"",'BS-2'!F8)</f>
        <v>125000</v>
      </c>
      <c r="G83" t="str">
        <f>IF(B83="", "Blank Row", "BS-1"&amp;B83)</f>
        <v>BS-11301001</v>
      </c>
    </row>
    <row r="84">
      <c r="B84">
        <f>IF(OR( 'BS-2'!B9=0,'BS-2'!B9=""),"",'BS-2'!B9)</f>
        <v>1302001</v>
      </c>
      <c r="C84" t="str">
        <f>IF(OR( 'BS-2'!B9=0,'BS-2'!B9=""),"",'BS-2'!C9)</f>
        <v>Rent from Staff Quarters-സ്റ്റാഫ് ക്വാര്‍ട്ടെഴ്സ് വാടക</v>
      </c>
      <c r="D84">
        <f>IF(OR( 'BS-2'!B9=0,'BS-2'!B9=""),"",'BS-2'!D9)</f>
        <v>0</v>
      </c>
      <c r="E84">
        <f>IF(OR( 'BS-2'!B9=0,'BS-2'!B9=""),"",'BS-2'!E9)</f>
        <v>0</v>
      </c>
      <c r="F84">
        <f>IF(OR( 'BS-2'!B9=0,'BS-2'!B9=""),"",'BS-2'!F9)</f>
        <v>0</v>
      </c>
      <c r="G84" t="str">
        <f>IF(B84="", "Blank Row", "BS-1"&amp;B84)</f>
        <v>BS-11302001</v>
      </c>
    </row>
    <row r="85">
      <c r="B85">
        <f>IF(OR( 'BS-2'!B10=0,'BS-2'!B10=""),"",'BS-2'!B10)</f>
        <v>1303001</v>
      </c>
      <c r="C85" t="str">
        <f>IF(OR( 'BS-2'!B10=0,'BS-2'!B10=""),"",'BS-2'!C10)</f>
        <v>Rent from Auditoriums and Halls- ആഡിറ്റോറിയം/ഹാള്‍ വാടക</v>
      </c>
      <c r="D85">
        <f>IF(OR( 'BS-2'!B10=0,'BS-2'!B10=""),"",'BS-2'!D10)</f>
        <v>0</v>
      </c>
      <c r="E85">
        <f>IF(OR( 'BS-2'!B10=0,'BS-2'!B10=""),"",'BS-2'!E10)</f>
        <v>500</v>
      </c>
      <c r="F85">
        <f>IF(OR( 'BS-2'!B10=0,'BS-2'!B10=""),"",'BS-2'!F10)</f>
        <v>1000</v>
      </c>
      <c r="G85" t="str">
        <f>IF(B85="", "Blank Row", "BS-1"&amp;B85)</f>
        <v>BS-11303001</v>
      </c>
    </row>
    <row r="86">
      <c r="B86">
        <f>IF(OR( 'BS-2'!B11=0,'BS-2'!B11=""),"",'BS-2'!B11)</f>
        <v>1304001</v>
      </c>
      <c r="C86" t="str">
        <f>IF(OR( 'BS-2'!B11=0,'BS-2'!B11=""),"",'BS-2'!C11)</f>
        <v>Daily Rentals from Grama Panchayat Properties-പഞ്ചായത്ത്‌ സ്വത്തുകളുടെ ദിവസ വാടക</v>
      </c>
      <c r="D86">
        <f>IF(OR( 'BS-2'!B11=0,'BS-2'!B11=""),"",'BS-2'!D11)</f>
        <v>0</v>
      </c>
      <c r="E86">
        <f>IF(OR( 'BS-2'!B11=0,'BS-2'!B11=""),"",'BS-2'!E11)</f>
        <v>0</v>
      </c>
      <c r="F86">
        <f>IF(OR( 'BS-2'!B11=0,'BS-2'!B11=""),"",'BS-2'!F11)</f>
        <v>0</v>
      </c>
      <c r="G86" t="str">
        <f>IF(B86="", "Blank Row", "BS-1"&amp;B86)</f>
        <v>BS-11304001</v>
      </c>
    </row>
    <row r="87">
      <c r="B87">
        <f>IF(OR( 'BS-2'!B12=0,'BS-2'!B12=""),"",'BS-2'!B12)</f>
        <v>1308001</v>
      </c>
      <c r="C87" t="str">
        <f>IF(OR( 'BS-2'!B12=0,'BS-2'!B12=""),"",'BS-2'!C12)</f>
        <v xml:space="preserve">Other Rents- മറ്റ് വാടകകള്‍ </v>
      </c>
      <c r="D87">
        <f>IF(OR( 'BS-2'!B12=0,'BS-2'!B12=""),"",'BS-2'!D12)</f>
        <v>0</v>
      </c>
      <c r="E87">
        <f>IF(OR( 'BS-2'!B12=0,'BS-2'!B12=""),"",'BS-2'!E12)</f>
        <v>4500</v>
      </c>
      <c r="F87">
        <f>IF(OR( 'BS-2'!B12=0,'BS-2'!B12=""),"",'BS-2'!F12)</f>
        <v>5000</v>
      </c>
      <c r="G87" t="str">
        <f>IF(B87="", "Blank Row", "BS-1"&amp;B87)</f>
        <v>BS-11308001</v>
      </c>
    </row>
    <row r="88">
      <c r="B88" t="str">
        <f>IF(OR( 'BS-2'!B13=0,'BS-2'!B13=""),"",'BS-2'!B13)</f>
        <v/>
      </c>
      <c r="C88" t="str">
        <f>IF(OR( 'BS-2'!B13=0,'BS-2'!B13=""),"",'BS-2'!C13)</f>
        <v/>
      </c>
      <c r="D88" t="str">
        <f>IF(OR( 'BS-2'!B13=0,'BS-2'!B13=""),"",'BS-2'!D13)</f>
        <v/>
      </c>
      <c r="E88" t="str">
        <f>IF(OR( 'BS-2'!B13=0,'BS-2'!B13=""),"",'BS-2'!E13)</f>
        <v/>
      </c>
      <c r="F88" t="str">
        <f>IF(OR( 'BS-2'!B13=0,'BS-2'!B13=""),"",'BS-2'!F13)</f>
        <v/>
      </c>
      <c r="G88" t="str">
        <f>IF(B88="", "Blank Row", "BS-1"&amp;B88)</f>
        <v>Blank Row</v>
      </c>
    </row>
    <row r="89">
      <c r="B89" t="str">
        <f>IF(OR( 'BS-2'!B14=0,'BS-2'!B14=""),"",'BS-2'!B14)</f>
        <v/>
      </c>
      <c r="C89" t="str">
        <f>IF(OR( 'BS-2'!B14=0,'BS-2'!B14=""),"",'BS-2'!C14)</f>
        <v/>
      </c>
      <c r="D89" t="str">
        <f>IF(OR( 'BS-2'!B14=0,'BS-2'!B14=""),"",'BS-2'!D14)</f>
        <v/>
      </c>
      <c r="E89" t="str">
        <f>IF(OR( 'BS-2'!B14=0,'BS-2'!B14=""),"",'BS-2'!E14)</f>
        <v/>
      </c>
      <c r="F89" t="str">
        <f>IF(OR( 'BS-2'!B14=0,'BS-2'!B14=""),"",'BS-2'!F14)</f>
        <v/>
      </c>
      <c r="G89" t="str">
        <f>IF(B89="", "Blank Row", "BS-1"&amp;B89)</f>
        <v>Blank Row</v>
      </c>
    </row>
    <row r="90">
      <c r="B90" t="str">
        <f>IF(OR( 'BS-2'!B15=0,'BS-2'!B15=""),"",'BS-2'!B15)</f>
        <v/>
      </c>
      <c r="C90" t="str">
        <f>IF(OR( 'BS-2'!B15=0,'BS-2'!B15=""),"",'BS-2'!C15)</f>
        <v/>
      </c>
      <c r="D90" t="str">
        <f>IF(OR( 'BS-2'!B15=0,'BS-2'!B15=""),"",'BS-2'!D15)</f>
        <v/>
      </c>
      <c r="E90" t="str">
        <f>IF(OR( 'BS-2'!B15=0,'BS-2'!B15=""),"",'BS-2'!E15)</f>
        <v/>
      </c>
      <c r="F90" t="str">
        <f>IF(OR( 'BS-2'!B15=0,'BS-2'!B15=""),"",'BS-2'!F15)</f>
        <v/>
      </c>
      <c r="G90" t="str">
        <f>IF(B90="", "Blank Row", "BS-1"&amp;B90)</f>
        <v>Blank Row</v>
      </c>
    </row>
    <row r="91">
      <c r="B91" t="str">
        <f>IF(OR( 'BS-2'!B16=0,'BS-2'!B16=""),"",'BS-2'!B16)</f>
        <v/>
      </c>
      <c r="C91" t="str">
        <f>IF(OR( 'BS-2'!B16=0,'BS-2'!B16=""),"",'BS-2'!C16)</f>
        <v/>
      </c>
      <c r="D91" t="str">
        <f>IF(OR( 'BS-2'!B16=0,'BS-2'!B16=""),"",'BS-2'!D16)</f>
        <v/>
      </c>
      <c r="E91" t="str">
        <f>IF(OR( 'BS-2'!B16=0,'BS-2'!B16=""),"",'BS-2'!E16)</f>
        <v/>
      </c>
      <c r="F91" t="str">
        <f>IF(OR( 'BS-2'!B16=0,'BS-2'!B16=""),"",'BS-2'!F16)</f>
        <v/>
      </c>
      <c r="G91" t="str">
        <f>IF(B91="", "Blank Row", "BS-1"&amp;B91)</f>
        <v>Blank Row</v>
      </c>
    </row>
    <row r="92">
      <c r="B92" t="str">
        <f>IF(OR( 'BS-2'!B17=0,'BS-2'!B17=""),"",'BS-2'!B17)</f>
        <v/>
      </c>
      <c r="C92" t="str">
        <f>IF(OR( 'BS-2'!B17=0,'BS-2'!B17=""),"",'BS-2'!C17)</f>
        <v/>
      </c>
      <c r="D92" t="str">
        <f>IF(OR( 'BS-2'!B17=0,'BS-2'!B17=""),"",'BS-2'!D17)</f>
        <v/>
      </c>
      <c r="E92" t="str">
        <f>IF(OR( 'BS-2'!B17=0,'BS-2'!B17=""),"",'BS-2'!E17)</f>
        <v/>
      </c>
      <c r="F92" t="str">
        <f>IF(OR( 'BS-2'!B17=0,'BS-2'!B17=""),"",'BS-2'!F17)</f>
        <v/>
      </c>
      <c r="G92" t="str">
        <f>IF(B92="", "Blank Row", "BS-1"&amp;B92)</f>
        <v>Blank Row</v>
      </c>
    </row>
    <row r="93">
      <c r="B93" t="str">
        <f>IF(OR( 'BS-2'!B18=0,'BS-2'!B18=""),"",'BS-2'!B18)</f>
        <v/>
      </c>
      <c r="C93" t="str">
        <f>IF(OR( 'BS-2'!B18=0,'BS-2'!B18=""),"",'BS-2'!C18)</f>
        <v/>
      </c>
      <c r="D93" t="str">
        <f>IF(OR( 'BS-2'!B18=0,'BS-2'!B18=""),"",'BS-2'!D18)</f>
        <v/>
      </c>
      <c r="E93" t="str">
        <f>IF(OR( 'BS-2'!B18=0,'BS-2'!B18=""),"",'BS-2'!E18)</f>
        <v/>
      </c>
      <c r="F93" t="str">
        <f>IF(OR( 'BS-2'!B18=0,'BS-2'!B18=""),"",'BS-2'!F18)</f>
        <v/>
      </c>
      <c r="G93" t="str">
        <f>IF(B93="", "Blank Row", "BS-1"&amp;B93)</f>
        <v>Blank Row</v>
      </c>
    </row>
    <row r="94">
      <c r="B94" t="str">
        <f>IF(OR( 'BS-2'!B19=0,'BS-2'!B19=""),"",'BS-2'!B19)</f>
        <v/>
      </c>
      <c r="C94" t="str">
        <f>IF(OR( 'BS-2'!B19=0,'BS-2'!B19=""),"",'BS-2'!C19)</f>
        <v/>
      </c>
      <c r="D94" t="str">
        <f>IF(OR( 'BS-2'!B19=0,'BS-2'!B19=""),"",'BS-2'!D19)</f>
        <v/>
      </c>
      <c r="E94" t="str">
        <f>IF(OR( 'BS-2'!B19=0,'BS-2'!B19=""),"",'BS-2'!E19)</f>
        <v/>
      </c>
      <c r="F94" t="str">
        <f>IF(OR( 'BS-2'!B19=0,'BS-2'!B19=""),"",'BS-2'!F19)</f>
        <v/>
      </c>
      <c r="G94" t="str">
        <f>IF(B94="", "Blank Row", "BS-1"&amp;B94)</f>
        <v>Blank Row</v>
      </c>
    </row>
    <row r="95">
      <c r="B95" t="str">
        <f>IF(OR( 'BS-2'!B20=0,'BS-2'!B20=""),"",'BS-2'!B20)</f>
        <v/>
      </c>
      <c r="C95" t="str">
        <f>IF(OR( 'BS-2'!B20=0,'BS-2'!B20=""),"",'BS-2'!C20)</f>
        <v/>
      </c>
      <c r="D95" t="str">
        <f>IF(OR( 'BS-2'!B20=0,'BS-2'!B20=""),"",'BS-2'!D20)</f>
        <v/>
      </c>
      <c r="E95" t="str">
        <f>IF(OR( 'BS-2'!B20=0,'BS-2'!B20=""),"",'BS-2'!E20)</f>
        <v/>
      </c>
      <c r="F95" t="str">
        <f>IF(OR( 'BS-2'!B20=0,'BS-2'!B20=""),"",'BS-2'!F20)</f>
        <v/>
      </c>
      <c r="G95" t="str">
        <f>IF(B95="", "Blank Row", "BS-1"&amp;B95)</f>
        <v>Blank Row</v>
      </c>
    </row>
    <row r="96">
      <c r="B96" t="str">
        <f>IF(OR( 'BS-2'!B21=0,'BS-2'!B21=""),"",'BS-2'!B21)</f>
        <v/>
      </c>
      <c r="C96" t="str">
        <f>IF(OR( 'BS-2'!B21=0,'BS-2'!B21=""),"",'BS-2'!C21)</f>
        <v/>
      </c>
      <c r="D96" t="str">
        <f>IF(OR( 'BS-2'!B21=0,'BS-2'!B21=""),"",'BS-2'!D21)</f>
        <v/>
      </c>
      <c r="E96" t="str">
        <f>IF(OR( 'BS-2'!B21=0,'BS-2'!B21=""),"",'BS-2'!E21)</f>
        <v/>
      </c>
      <c r="F96" t="str">
        <f>IF(OR( 'BS-2'!B21=0,'BS-2'!B21=""),"",'BS-2'!F21)</f>
        <v/>
      </c>
      <c r="G96" t="str">
        <f>IF(B96="", "Blank Row", "BS-1"&amp;B96)</f>
        <v>Blank Row</v>
      </c>
    </row>
    <row r="97">
      <c r="B97" t="str">
        <f>IF(OR( 'BS-2'!B22=0,'BS-2'!B22=""),"",'BS-2'!B22)</f>
        <v/>
      </c>
      <c r="C97" t="str">
        <f>IF(OR( 'BS-2'!B22=0,'BS-2'!B22=""),"",'BS-2'!C22)</f>
        <v/>
      </c>
      <c r="D97" t="str">
        <f>IF(OR( 'BS-2'!B22=0,'BS-2'!B22=""),"",'BS-2'!D22)</f>
        <v/>
      </c>
      <c r="E97" t="str">
        <f>IF(OR( 'BS-2'!B22=0,'BS-2'!B22=""),"",'BS-2'!E22)</f>
        <v/>
      </c>
      <c r="F97" t="str">
        <f>IF(OR( 'BS-2'!B22=0,'BS-2'!B22=""),"",'BS-2'!F22)</f>
        <v/>
      </c>
      <c r="G97" t="str">
        <f>IF(B97="", "Blank Row", "BS-1"&amp;B97)</f>
        <v>Blank Row</v>
      </c>
    </row>
    <row r="98">
      <c r="B98" t="str">
        <f>IF(OR( 'BS-2'!B23=0,'BS-2'!B23=""),"",'BS-2'!B23)</f>
        <v/>
      </c>
      <c r="C98" t="str">
        <f>IF(OR( 'BS-2'!B23=0,'BS-2'!B23=""),"",'BS-2'!C23)</f>
        <v/>
      </c>
      <c r="D98" t="str">
        <f>IF(OR( 'BS-2'!B23=0,'BS-2'!B23=""),"",'BS-2'!D23)</f>
        <v/>
      </c>
      <c r="E98" t="str">
        <f>IF(OR( 'BS-2'!B23=0,'BS-2'!B23=""),"",'BS-2'!E23)</f>
        <v/>
      </c>
      <c r="F98" t="str">
        <f>IF(OR( 'BS-2'!B23=0,'BS-2'!B23=""),"",'BS-2'!F23)</f>
        <v/>
      </c>
      <c r="G98" t="str">
        <f>IF(B98="", "Blank Row", "BS-1"&amp;B98)</f>
        <v>Blank Row</v>
      </c>
    </row>
    <row r="99">
      <c r="B99" t="str">
        <f>IF(OR( 'BS-2'!B24=0,'BS-2'!B24=""),"",'BS-2'!B24)</f>
        <v/>
      </c>
      <c r="C99" t="str">
        <f>IF(OR( 'BS-2'!B24=0,'BS-2'!B24=""),"",'BS-2'!C24)</f>
        <v/>
      </c>
      <c r="D99" t="str">
        <f>IF(OR( 'BS-2'!B24=0,'BS-2'!B24=""),"",'BS-2'!D24)</f>
        <v/>
      </c>
      <c r="E99" t="str">
        <f>IF(OR( 'BS-2'!B24=0,'BS-2'!B24=""),"",'BS-2'!E24)</f>
        <v/>
      </c>
      <c r="F99" t="str">
        <f>IF(OR( 'BS-2'!B24=0,'BS-2'!B24=""),"",'BS-2'!F24)</f>
        <v/>
      </c>
      <c r="G99" t="str">
        <f>IF(B99="", "Blank Row", "BS-1"&amp;B99)</f>
        <v>Blank Row</v>
      </c>
    </row>
    <row r="100">
      <c r="B100" t="str">
        <f>IF(OR( 'BS-2'!B25=0,'BS-2'!B25=""),"",'BS-2'!B25)</f>
        <v/>
      </c>
      <c r="C100" t="str">
        <f>IF(OR( 'BS-2'!B25=0,'BS-2'!B25=""),"",'BS-2'!C25)</f>
        <v/>
      </c>
      <c r="D100" t="str">
        <f>IF(OR( 'BS-2'!B25=0,'BS-2'!B25=""),"",'BS-2'!D25)</f>
        <v/>
      </c>
      <c r="E100" t="str">
        <f>IF(OR( 'BS-2'!B25=0,'BS-2'!B25=""),"",'BS-2'!E25)</f>
        <v/>
      </c>
      <c r="F100" t="str">
        <f>IF(OR( 'BS-2'!B25=0,'BS-2'!B25=""),"",'BS-2'!F25)</f>
        <v/>
      </c>
      <c r="G100" t="str">
        <f>IF(B100="", "Blank Row", "BS-1"&amp;B100)</f>
        <v>Blank Row</v>
      </c>
    </row>
    <row r="101">
      <c r="B101" t="str">
        <f>IF(OR( 'BS-2'!B26=0,'BS-2'!B26=""),"",'BS-2'!B26)</f>
        <v/>
      </c>
      <c r="C101" t="str">
        <f>IF(OR( 'BS-2'!B26=0,'BS-2'!B26=""),"",'BS-2'!C26)</f>
        <v/>
      </c>
      <c r="D101" t="str">
        <f>IF(OR( 'BS-2'!B26=0,'BS-2'!B26=""),"",'BS-2'!D26)</f>
        <v/>
      </c>
      <c r="E101" t="str">
        <f>IF(OR( 'BS-2'!B26=0,'BS-2'!B26=""),"",'BS-2'!E26)</f>
        <v/>
      </c>
      <c r="F101" t="str">
        <f>IF(OR( 'BS-2'!B26=0,'BS-2'!B26=""),"",'BS-2'!F26)</f>
        <v/>
      </c>
      <c r="G101" t="str">
        <f>IF(B101="", "Blank Row", "BS-1"&amp;B101)</f>
        <v>Blank Row</v>
      </c>
    </row>
    <row r="102">
      <c r="B102" t="str">
        <f>IF(OR( 'BS-2'!B27=0,'BS-2'!B27=""),"",'BS-2'!B27)</f>
        <v/>
      </c>
      <c r="C102" t="str">
        <f>IF(OR( 'BS-2'!B27=0,'BS-2'!B27=""),"",'BS-2'!C27)</f>
        <v/>
      </c>
      <c r="D102" t="str">
        <f>IF(OR( 'BS-2'!B27=0,'BS-2'!B27=""),"",'BS-2'!D27)</f>
        <v/>
      </c>
      <c r="E102" t="str">
        <f>IF(OR( 'BS-2'!B27=0,'BS-2'!B27=""),"",'BS-2'!E27)</f>
        <v/>
      </c>
      <c r="F102" t="str">
        <f>IF(OR( 'BS-2'!B27=0,'BS-2'!B27=""),"",'BS-2'!F27)</f>
        <v/>
      </c>
      <c r="G102" t="str">
        <f>IF(B102="", "Blank Row", "BS-1"&amp;B102)</f>
        <v>Blank Row</v>
      </c>
    </row>
    <row r="103">
      <c r="B103" t="str">
        <f>IF(OR( 'BS-2'!B28=0,'BS-2'!B28=""),"",'BS-2'!B28)</f>
        <v/>
      </c>
      <c r="C103" t="str">
        <f>IF(OR( 'BS-2'!B28=0,'BS-2'!B28=""),"",'BS-2'!C28)</f>
        <v/>
      </c>
      <c r="D103" t="str">
        <f>IF(OR( 'BS-2'!B28=0,'BS-2'!B28=""),"",'BS-2'!D28)</f>
        <v/>
      </c>
      <c r="E103" t="str">
        <f>IF(OR( 'BS-2'!B28=0,'BS-2'!B28=""),"",'BS-2'!E28)</f>
        <v/>
      </c>
      <c r="F103" t="str">
        <f>IF(OR( 'BS-2'!B28=0,'BS-2'!B28=""),"",'BS-2'!F28)</f>
        <v/>
      </c>
      <c r="G103" t="str">
        <f>IF(B103="", "Blank Row", "BS-1"&amp;B103)</f>
        <v>Blank Row</v>
      </c>
    </row>
    <row r="104">
      <c r="B104">
        <f>IF(OR( 'BS-2'!B29=0,'BS-2'!B29=""),"",'BS-2'!B29)</f>
        <v>130</v>
      </c>
      <c r="C104" t="str">
        <f>IF(OR( 'BS-2'!B29=0,'BS-2'!B29=""),"",'BS-2'!C29)</f>
        <v>Total Rental Income from Panchayat Properties</v>
      </c>
      <c r="D104">
        <f>SUBTOTAL(9,D83:D103)</f>
        <v>165000</v>
      </c>
      <c r="E104">
        <f>SUBTOTAL(9,E83:E103)</f>
        <v>125000</v>
      </c>
      <c r="F104">
        <f>SUBTOTAL(9,F83:F103)</f>
        <v>131000</v>
      </c>
      <c r="G104" t="str">
        <f>IF(B104="", "Blank Row", "BS-1"&amp;B104)</f>
        <v>BS-1130</v>
      </c>
    </row>
    <row r="105" xml:space="preserve">
      <c r="B105" t="str">
        <v>BS-2 PARTICULARS</v>
      </c>
      <c r="D105" t="str">
        <f>D81</f>
        <v>Actuals for the year 2023-2024   (യഥാര്‍ത്ഥ കണക്ക് 2023-2024)</v>
      </c>
      <c r="E105" t="str">
        <f>E81</f>
        <v>Budget  for the  year (including all revisions) 2024-2025  (പരിഷ്കരിച്ച ബജറ്റ്  2024-2025)</v>
      </c>
      <c r="F105" t="str" xml:space="preserve">
        <f>F81</f>
        <v xml:space="preserve">Budget for the Year2025-2026
 (ബജറ്റ്-2025-2026)</v>
      </c>
      <c r="G105" t="str">
        <v>Statement</v>
      </c>
    </row>
    <row r="106">
      <c r="B106" t="str">
        <f>'BS-2'!B30</f>
        <v>140 - Fees &amp; User Charges</v>
      </c>
      <c r="G106" t="str">
        <f>IF(B106="", "Blank Row", "BS-1"&amp;B106)</f>
        <v>BS-1140 - Fees &amp; User Charges</v>
      </c>
    </row>
    <row r="107">
      <c r="B107">
        <f>IF(OR( 'BS-2'!B31=0,'BS-2'!B31=""),"",'BS-2'!B31)</f>
        <v>1401001</v>
      </c>
      <c r="C107" t="str">
        <f>IF(OR( 'BS-2'!B31=0,'BS-2'!B31=""),"",'BS-2'!C31)</f>
        <v>Empanelment &amp; Registration Charges/ Fees-രജിസ്ട്രേഷന്‍ ചാര്‍ജ്/ഫീസ്‌</v>
      </c>
      <c r="D107">
        <f>IF(OR( 'BS-2'!B31=0,'BS-2'!B31=""),"",'BS-2'!D31)</f>
        <v>1950</v>
      </c>
      <c r="E107">
        <f>IF(OR( 'BS-2'!B31=0,'BS-2'!B31=""),"",'BS-2'!E31)</f>
        <v>2500</v>
      </c>
      <c r="F107">
        <f>IF(OR( 'BS-2'!B31=0,'BS-2'!B31=""),"",'BS-2'!F31)</f>
        <v>3000</v>
      </c>
      <c r="G107" t="str">
        <f>IF(B107="", "Blank Row", "BS-1"&amp;B107)</f>
        <v>BS-11401001</v>
      </c>
    </row>
    <row r="108">
      <c r="B108">
        <f>IF(OR( 'BS-2'!B32=0,'BS-2'!B32=""),"",'BS-2'!B32)</f>
        <v>1401101</v>
      </c>
      <c r="C108" t="str">
        <f>IF(OR( 'BS-2'!B32=0,'BS-2'!B32=""),"",'BS-2'!C32)</f>
        <v>Licence Fees-ലൈസന്‍സ് ഫീസ്‌</v>
      </c>
      <c r="D108">
        <f>IF(OR( 'BS-2'!B32=0,'BS-2'!B32=""),"",'BS-2'!D32)</f>
        <v>545755</v>
      </c>
      <c r="E108">
        <f>IF(OR( 'BS-2'!B32=0,'BS-2'!B32=""),"",'BS-2'!E32)</f>
        <v>600000</v>
      </c>
      <c r="F108">
        <f>IF(OR( 'BS-2'!B32=0,'BS-2'!B32=""),"",'BS-2'!F32)</f>
        <v>650000</v>
      </c>
      <c r="G108" t="str">
        <f>IF(B108="", "Blank Row", "BS-1"&amp;B108)</f>
        <v>BS-11401101</v>
      </c>
    </row>
    <row r="109">
      <c r="B109">
        <f>IF(OR( 'BS-2'!B33=0,'BS-2'!B33=""),"",'BS-2'!B33)</f>
        <v>1401201</v>
      </c>
      <c r="C109" t="str">
        <f>IF(OR( 'BS-2'!B33=0,'BS-2'!B33=""),"",'BS-2'!C33)</f>
        <v>Fee for Grant of Permit-പെര്‍മിറ്റ്‌ ഫീസ്‌</v>
      </c>
      <c r="D109">
        <f>IF(OR( 'BS-2'!B33=0,'BS-2'!B33=""),"",'BS-2'!D33)</f>
        <v>3765452</v>
      </c>
      <c r="E109">
        <f>IF(OR( 'BS-2'!B33=0,'BS-2'!B33=""),"",'BS-2'!E33)</f>
        <v>3000000</v>
      </c>
      <c r="F109">
        <f>IF(OR( 'BS-2'!B33=0,'BS-2'!B33=""),"",'BS-2'!F33)</f>
        <v>3200000</v>
      </c>
      <c r="G109" t="str">
        <f>IF(B109="", "Blank Row", "BS-1"&amp;B109)</f>
        <v>BS-11401201</v>
      </c>
    </row>
    <row r="110">
      <c r="B110">
        <f>IF(OR( 'BS-2'!B34=0,'BS-2'!B34=""),"",'BS-2'!B34)</f>
        <v>1401301</v>
      </c>
      <c r="C110" t="str">
        <f>IF(OR( 'BS-2'!B34=0,'BS-2'!B34=""),"",'BS-2'!C34)</f>
        <v>Fees for Certificate or Extract-സര്‍ടിഫിക്കറ്റ്/എക്സ്ട്രാക്റ്റ്‌ ഫീ</v>
      </c>
      <c r="D110">
        <f>IF(OR( 'BS-2'!B34=0,'BS-2'!B34=""),"",'BS-2'!D34)</f>
        <v>25692</v>
      </c>
      <c r="E110">
        <f>IF(OR( 'BS-2'!B34=0,'BS-2'!B34=""),"",'BS-2'!E34)</f>
        <v>30000</v>
      </c>
      <c r="F110">
        <f>IF(OR( 'BS-2'!B34=0,'BS-2'!B34=""),"",'BS-2'!F34)</f>
        <v>35000</v>
      </c>
      <c r="G110" t="str">
        <f>IF(B110="", "Blank Row", "BS-1"&amp;B110)</f>
        <v>BS-11401301</v>
      </c>
    </row>
    <row r="111">
      <c r="B111">
        <f>IF(OR( 'BS-2'!B35=0,'BS-2'!B35=""),"",'BS-2'!B35)</f>
        <v>1402001</v>
      </c>
      <c r="C111" t="str">
        <f>IF(OR( 'BS-2'!B35=0,'BS-2'!B35=""),"",'BS-2'!C35)</f>
        <v>Penalties and Fines-ഫൈന്‍</v>
      </c>
      <c r="D111">
        <f>IF(OR( 'BS-2'!B35=0,'BS-2'!B35=""),"",'BS-2'!D35)</f>
        <v>294391</v>
      </c>
      <c r="E111">
        <f>IF(OR( 'BS-2'!B35=0,'BS-2'!B35=""),"",'BS-2'!E35)</f>
        <v>350000</v>
      </c>
      <c r="F111">
        <f>IF(OR( 'BS-2'!B35=0,'BS-2'!B35=""),"",'BS-2'!F35)</f>
        <v>400000</v>
      </c>
      <c r="G111" t="str">
        <f>IF(B111="", "Blank Row", "BS-1"&amp;B111)</f>
        <v>BS-11402001</v>
      </c>
    </row>
    <row r="112">
      <c r="B112">
        <f>IF(OR( 'BS-2'!B36=0,'BS-2'!B36=""),"",'BS-2'!B36)</f>
        <v>1404001</v>
      </c>
      <c r="C112" t="str">
        <f>IF(OR( 'BS-2'!B36=0,'BS-2'!B36=""),"",'BS-2'!C36)</f>
        <v xml:space="preserve">Miscellaneous Fees-മറ്റ് ഫീസുകള്‍ </v>
      </c>
      <c r="D112">
        <f>IF(OR( 'BS-2'!B36=0,'BS-2'!B36=""),"",'BS-2'!D36)</f>
        <v>350495</v>
      </c>
      <c r="E112">
        <f>IF(OR( 'BS-2'!B36=0,'BS-2'!B36=""),"",'BS-2'!E36)</f>
        <v>400000</v>
      </c>
      <c r="F112">
        <f>IF(OR( 'BS-2'!B36=0,'BS-2'!B36=""),"",'BS-2'!F36)</f>
        <v>450000</v>
      </c>
      <c r="G112" t="str">
        <f>IF(B112="", "Blank Row", "BS-1"&amp;B112)</f>
        <v>BS-11404001</v>
      </c>
    </row>
    <row r="113">
      <c r="B113">
        <f>IF(OR( 'BS-2'!B37=0,'BS-2'!B37=""),"",'BS-2'!B37)</f>
        <v>1405001</v>
      </c>
      <c r="C113" t="str">
        <f>IF(OR( 'BS-2'!B37=0,'BS-2'!B37=""),"",'BS-2'!C37)</f>
        <v xml:space="preserve">User Charges Collected-യൂസര്‍ ചാര്‍ജ് </v>
      </c>
      <c r="D113">
        <f>IF(OR( 'BS-2'!B37=0,'BS-2'!B37=""),"",'BS-2'!D37)</f>
        <v>197500</v>
      </c>
      <c r="E113">
        <f>IF(OR( 'BS-2'!B37=0,'BS-2'!B37=""),"",'BS-2'!E37)</f>
        <v>225000</v>
      </c>
      <c r="F113">
        <f>IF(OR( 'BS-2'!B37=0,'BS-2'!B37=""),"",'BS-2'!F37)</f>
        <v>250000</v>
      </c>
      <c r="G113" t="str">
        <f>IF(B113="", "Blank Row", "BS-1"&amp;B113)</f>
        <v>BS-11405001</v>
      </c>
    </row>
    <row r="114">
      <c r="B114">
        <f>IF(OR( 'BS-2'!B38=0,'BS-2'!B38=""),"",'BS-2'!B38)</f>
        <v>1407001</v>
      </c>
      <c r="C114" t="str">
        <f>IF(OR( 'BS-2'!B38=0,'BS-2'!B38=""),"",'BS-2'!C38)</f>
        <v>Service/ Administrative Charges-സര്‍വീസ്/അട്മിനിസ്ട്രെടിവ് ചാര്‍ജുകള്‍</v>
      </c>
      <c r="D114">
        <f>IF(OR( 'BS-2'!B38=0,'BS-2'!B38=""),"",'BS-2'!D38)</f>
        <v>0</v>
      </c>
      <c r="E114">
        <f>IF(OR( 'BS-2'!B38=0,'BS-2'!B38=""),"",'BS-2'!E38)</f>
        <v>0</v>
      </c>
      <c r="F114">
        <f>IF(OR( 'BS-2'!B38=0,'BS-2'!B38=""),"",'BS-2'!F38)</f>
        <v>0</v>
      </c>
      <c r="G114" t="str">
        <f>IF(B114="", "Blank Row", "BS-1"&amp;B114)</f>
        <v>BS-11407001</v>
      </c>
    </row>
    <row r="115">
      <c r="B115" t="str">
        <f>IF(OR( 'BS-2'!B39=0,'BS-2'!B39=""),"",'BS-2'!B39)</f>
        <v/>
      </c>
      <c r="C115" t="str">
        <f>IF(OR( 'BS-2'!B39=0,'BS-2'!B39=""),"",'BS-2'!C39)</f>
        <v/>
      </c>
      <c r="D115" t="str">
        <f>IF(OR( 'BS-2'!B39=0,'BS-2'!B39=""),"",'BS-2'!D39)</f>
        <v/>
      </c>
      <c r="E115" t="str">
        <f>IF(OR( 'BS-2'!B39=0,'BS-2'!B39=""),"",'BS-2'!E39)</f>
        <v/>
      </c>
      <c r="F115" t="str">
        <f>IF(OR( 'BS-2'!B39=0,'BS-2'!B39=""),"",'BS-2'!F39)</f>
        <v/>
      </c>
      <c r="G115" t="str">
        <f>IF(B115="", "Blank Row", "BS-1"&amp;B115)</f>
        <v>Blank Row</v>
      </c>
    </row>
    <row r="116">
      <c r="B116" t="str">
        <f>IF(OR( 'BS-2'!B40=0,'BS-2'!B40=""),"",'BS-2'!B40)</f>
        <v/>
      </c>
      <c r="C116" t="str">
        <f>IF(OR( 'BS-2'!B40=0,'BS-2'!B40=""),"",'BS-2'!C40)</f>
        <v/>
      </c>
      <c r="D116" t="str">
        <f>IF(OR( 'BS-2'!B40=0,'BS-2'!B40=""),"",'BS-2'!D40)</f>
        <v/>
      </c>
      <c r="E116" t="str">
        <f>IF(OR( 'BS-2'!B40=0,'BS-2'!B40=""),"",'BS-2'!E40)</f>
        <v/>
      </c>
      <c r="F116" t="str">
        <f>IF(OR( 'BS-2'!B40=0,'BS-2'!B40=""),"",'BS-2'!F40)</f>
        <v/>
      </c>
      <c r="G116" t="str">
        <f>IF(B116="", "Blank Row", "BS-1"&amp;B116)</f>
        <v>Blank Row</v>
      </c>
    </row>
    <row r="117">
      <c r="B117" t="str">
        <f>IF(OR( 'BS-2'!B41=0,'BS-2'!B41=""),"",'BS-2'!B41)</f>
        <v/>
      </c>
      <c r="C117" t="str">
        <f>IF(OR( 'BS-2'!B41=0,'BS-2'!B41=""),"",'BS-2'!C41)</f>
        <v/>
      </c>
      <c r="D117" t="str">
        <f>IF(OR( 'BS-2'!B41=0,'BS-2'!B41=""),"",'BS-2'!D41)</f>
        <v/>
      </c>
      <c r="E117" t="str">
        <f>IF(OR( 'BS-2'!B41=0,'BS-2'!B41=""),"",'BS-2'!E41)</f>
        <v/>
      </c>
      <c r="F117" t="str">
        <f>IF(OR( 'BS-2'!B41=0,'BS-2'!B41=""),"",'BS-2'!F41)</f>
        <v/>
      </c>
      <c r="G117" t="str">
        <f>IF(B117="", "Blank Row", "BS-1"&amp;B117)</f>
        <v>Blank Row</v>
      </c>
    </row>
    <row r="118">
      <c r="B118" t="str">
        <f>IF(OR( 'BS-2'!B42=0,'BS-2'!B42=""),"",'BS-2'!B42)</f>
        <v/>
      </c>
      <c r="C118" t="str">
        <f>IF(OR( 'BS-2'!B42=0,'BS-2'!B42=""),"",'BS-2'!C42)</f>
        <v/>
      </c>
      <c r="D118" t="str">
        <f>IF(OR( 'BS-2'!B42=0,'BS-2'!B42=""),"",'BS-2'!D42)</f>
        <v/>
      </c>
      <c r="E118" t="str">
        <f>IF(OR( 'BS-2'!B42=0,'BS-2'!B42=""),"",'BS-2'!E42)</f>
        <v/>
      </c>
      <c r="F118" t="str">
        <f>IF(OR( 'BS-2'!B42=0,'BS-2'!B42=""),"",'BS-2'!F42)</f>
        <v/>
      </c>
      <c r="G118" t="str">
        <f>IF(B118="", "Blank Row", "BS-1"&amp;B118)</f>
        <v>Blank Row</v>
      </c>
    </row>
    <row r="119">
      <c r="B119" t="str">
        <f>IF(OR( 'BS-2'!B43=0,'BS-2'!B43=""),"",'BS-2'!B43)</f>
        <v/>
      </c>
      <c r="C119" t="str">
        <f>IF(OR( 'BS-2'!B43=0,'BS-2'!B43=""),"",'BS-2'!C43)</f>
        <v/>
      </c>
      <c r="D119" t="str">
        <f>IF(OR( 'BS-2'!B43=0,'BS-2'!B43=""),"",'BS-2'!D43)</f>
        <v/>
      </c>
      <c r="E119" t="str">
        <f>IF(OR( 'BS-2'!B43=0,'BS-2'!B43=""),"",'BS-2'!E43)</f>
        <v/>
      </c>
      <c r="F119" t="str">
        <f>IF(OR( 'BS-2'!B43=0,'BS-2'!B43=""),"",'BS-2'!F43)</f>
        <v/>
      </c>
      <c r="G119" t="str">
        <f>IF(B119="", "Blank Row", "BS-1"&amp;B119)</f>
        <v>Blank Row</v>
      </c>
    </row>
    <row r="120">
      <c r="B120" t="str">
        <f>IF(OR( 'BS-2'!B44=0,'BS-2'!B44=""),"",'BS-2'!B44)</f>
        <v/>
      </c>
      <c r="C120" t="str">
        <f>IF(OR( 'BS-2'!B44=0,'BS-2'!B44=""),"",'BS-2'!C44)</f>
        <v/>
      </c>
      <c r="D120" t="str">
        <f>IF(OR( 'BS-2'!B44=0,'BS-2'!B44=""),"",'BS-2'!D44)</f>
        <v/>
      </c>
      <c r="E120" t="str">
        <f>IF(OR( 'BS-2'!B44=0,'BS-2'!B44=""),"",'BS-2'!E44)</f>
        <v/>
      </c>
      <c r="F120" t="str">
        <f>IF(OR( 'BS-2'!B44=0,'BS-2'!B44=""),"",'BS-2'!F44)</f>
        <v/>
      </c>
      <c r="G120" t="str">
        <f>IF(B120="", "Blank Row", "BS-1"&amp;B120)</f>
        <v>Blank Row</v>
      </c>
    </row>
    <row r="121">
      <c r="B121" t="str">
        <f>IF(OR( 'BS-2'!B45=0,'BS-2'!B45=""),"",'BS-2'!B45)</f>
        <v/>
      </c>
      <c r="C121" t="str">
        <f>IF(OR( 'BS-2'!B45=0,'BS-2'!B45=""),"",'BS-2'!C45)</f>
        <v/>
      </c>
      <c r="D121" t="str">
        <f>IF(OR( 'BS-2'!B45=0,'BS-2'!B45=""),"",'BS-2'!D45)</f>
        <v/>
      </c>
      <c r="E121" t="str">
        <f>IF(OR( 'BS-2'!B45=0,'BS-2'!B45=""),"",'BS-2'!E45)</f>
        <v/>
      </c>
      <c r="F121" t="str">
        <f>IF(OR( 'BS-2'!B45=0,'BS-2'!B45=""),"",'BS-2'!F45)</f>
        <v/>
      </c>
      <c r="G121" t="str">
        <f>IF(B121="", "Blank Row", "BS-1"&amp;B121)</f>
        <v>Blank Row</v>
      </c>
    </row>
    <row r="122">
      <c r="B122" t="str">
        <f>IF(OR( 'BS-2'!B46=0,'BS-2'!B46=""),"",'BS-2'!B46)</f>
        <v/>
      </c>
      <c r="C122" t="str">
        <f>IF(OR( 'BS-2'!B46=0,'BS-2'!B46=""),"",'BS-2'!C46)</f>
        <v/>
      </c>
      <c r="D122" t="str">
        <f>IF(OR( 'BS-2'!B46=0,'BS-2'!B46=""),"",'BS-2'!D46)</f>
        <v/>
      </c>
      <c r="E122" t="str">
        <f>IF(OR( 'BS-2'!B46=0,'BS-2'!B46=""),"",'BS-2'!E46)</f>
        <v/>
      </c>
      <c r="F122" t="str">
        <f>IF(OR( 'BS-2'!B46=0,'BS-2'!B46=""),"",'BS-2'!F46)</f>
        <v/>
      </c>
      <c r="G122" t="str">
        <f>IF(B122="", "Blank Row", "BS-1"&amp;B122)</f>
        <v>Blank Row</v>
      </c>
    </row>
    <row r="123">
      <c r="B123" t="str">
        <f>IF(OR( 'BS-2'!B47=0,'BS-2'!B47=""),"",'BS-2'!B47)</f>
        <v/>
      </c>
      <c r="C123" t="str">
        <f>IF(OR( 'BS-2'!B47=0,'BS-2'!B47=""),"",'BS-2'!C47)</f>
        <v/>
      </c>
      <c r="D123" t="str">
        <f>IF(OR( 'BS-2'!B47=0,'BS-2'!B47=""),"",'BS-2'!D47)</f>
        <v/>
      </c>
      <c r="E123" t="str">
        <f>IF(OR( 'BS-2'!B47=0,'BS-2'!B47=""),"",'BS-2'!E47)</f>
        <v/>
      </c>
      <c r="F123" t="str">
        <f>IF(OR( 'BS-2'!B47=0,'BS-2'!B47=""),"",'BS-2'!F47)</f>
        <v/>
      </c>
      <c r="G123" t="str">
        <f>IF(B123="", "Blank Row", "BS-1"&amp;B123)</f>
        <v>Blank Row</v>
      </c>
    </row>
    <row r="124">
      <c r="B124" t="str">
        <f>IF(OR( 'BS-2'!B48=0,'BS-2'!B48=""),"",'BS-2'!B48)</f>
        <v/>
      </c>
      <c r="C124" t="str">
        <f>IF(OR( 'BS-2'!B48=0,'BS-2'!B48=""),"",'BS-2'!C48)</f>
        <v/>
      </c>
      <c r="D124" t="str">
        <f>IF(OR( 'BS-2'!B48=0,'BS-2'!B48=""),"",'BS-2'!D48)</f>
        <v/>
      </c>
      <c r="E124" t="str">
        <f>IF(OR( 'BS-2'!B48=0,'BS-2'!B48=""),"",'BS-2'!E48)</f>
        <v/>
      </c>
      <c r="F124" t="str">
        <f>IF(OR( 'BS-2'!B48=0,'BS-2'!B48=""),"",'BS-2'!F48)</f>
        <v/>
      </c>
      <c r="G124" t="str">
        <f>IF(B124="", "Blank Row", "BS-1"&amp;B124)</f>
        <v>Blank Row</v>
      </c>
    </row>
    <row r="125">
      <c r="B125" t="str">
        <f>IF(OR( 'BS-2'!B49=0,'BS-2'!B49=""),"",'BS-2'!B49)</f>
        <v/>
      </c>
      <c r="C125" t="str">
        <f>IF(OR( 'BS-2'!B49=0,'BS-2'!B49=""),"",'BS-2'!C49)</f>
        <v/>
      </c>
      <c r="D125" t="str">
        <f>IF(OR( 'BS-2'!B49=0,'BS-2'!B49=""),"",'BS-2'!D49)</f>
        <v/>
      </c>
      <c r="E125" t="str">
        <f>IF(OR( 'BS-2'!B49=0,'BS-2'!B49=""),"",'BS-2'!E49)</f>
        <v/>
      </c>
      <c r="F125" t="str">
        <f>IF(OR( 'BS-2'!B49=0,'BS-2'!B49=""),"",'BS-2'!F49)</f>
        <v/>
      </c>
      <c r="G125" t="str">
        <f>IF(B125="", "Blank Row", "BS-1"&amp;B125)</f>
        <v>Blank Row</v>
      </c>
    </row>
    <row r="126">
      <c r="B126" t="str">
        <f>IF(OR( 'BS-2'!B50=0,'BS-2'!B50=""),"",'BS-2'!B50)</f>
        <v/>
      </c>
      <c r="C126" t="str">
        <f>IF(OR( 'BS-2'!B50=0,'BS-2'!B50=""),"",'BS-2'!C50)</f>
        <v/>
      </c>
      <c r="D126" t="str">
        <f>IF(OR( 'BS-2'!B50=0,'BS-2'!B50=""),"",'BS-2'!D50)</f>
        <v/>
      </c>
      <c r="E126" t="str">
        <f>IF(OR( 'BS-2'!B50=0,'BS-2'!B50=""),"",'BS-2'!E50)</f>
        <v/>
      </c>
      <c r="F126" t="str">
        <f>IF(OR( 'BS-2'!B50=0,'BS-2'!B50=""),"",'BS-2'!F50)</f>
        <v/>
      </c>
      <c r="G126" t="str">
        <f>IF(B126="", "Blank Row", "BS-1"&amp;B126)</f>
        <v>Blank Row</v>
      </c>
    </row>
    <row r="127">
      <c r="B127" t="str">
        <f>IF(OR( 'BS-2'!B51=0,'BS-2'!B51=""),"",'BS-2'!B51)</f>
        <v/>
      </c>
      <c r="C127" t="str">
        <f>IF(OR( 'BS-2'!B51=0,'BS-2'!B51=""),"",'BS-2'!C51)</f>
        <v/>
      </c>
      <c r="D127" t="str">
        <f>IF(OR( 'BS-2'!B51=0,'BS-2'!B51=""),"",'BS-2'!D51)</f>
        <v/>
      </c>
      <c r="E127" t="str">
        <f>IF(OR( 'BS-2'!B51=0,'BS-2'!B51=""),"",'BS-2'!E51)</f>
        <v/>
      </c>
      <c r="F127" t="str">
        <f>IF(OR( 'BS-2'!B51=0,'BS-2'!B51=""),"",'BS-2'!F51)</f>
        <v/>
      </c>
      <c r="G127" t="str">
        <f>IF(B127="", "Blank Row", "BS-1"&amp;B127)</f>
        <v>Blank Row</v>
      </c>
    </row>
    <row r="128">
      <c r="B128" t="str">
        <f>IF(OR( 'BS-2'!B52=0,'BS-2'!B52=""),"",'BS-2'!B52)</f>
        <v/>
      </c>
      <c r="C128" t="str">
        <f>IF(OR( 'BS-2'!B52=0,'BS-2'!B52=""),"",'BS-2'!C52)</f>
        <v/>
      </c>
      <c r="D128" t="str">
        <f>IF(OR( 'BS-2'!B52=0,'BS-2'!B52=""),"",'BS-2'!D52)</f>
        <v/>
      </c>
      <c r="E128" t="str">
        <f>IF(OR( 'BS-2'!B52=0,'BS-2'!B52=""),"",'BS-2'!E52)</f>
        <v/>
      </c>
      <c r="F128" t="str">
        <f>IF(OR( 'BS-2'!B52=0,'BS-2'!B52=""),"",'BS-2'!F52)</f>
        <v/>
      </c>
      <c r="G128" t="str">
        <f>IF(B128="", "Blank Row", "BS-1"&amp;B128)</f>
        <v>Blank Row</v>
      </c>
    </row>
    <row r="129">
      <c r="B129" t="str">
        <f>IF(OR( 'BS-2'!B53=0,'BS-2'!B53=""),"",'BS-2'!B53)</f>
        <v/>
      </c>
      <c r="C129" t="str">
        <f>IF(OR( 'BS-2'!B53=0,'BS-2'!B53=""),"",'BS-2'!C53)</f>
        <v/>
      </c>
      <c r="D129" t="str">
        <f>IF(OR( 'BS-2'!B53=0,'BS-2'!B53=""),"",'BS-2'!D53)</f>
        <v/>
      </c>
      <c r="E129" t="str">
        <f>IF(OR( 'BS-2'!B53=0,'BS-2'!B53=""),"",'BS-2'!E53)</f>
        <v/>
      </c>
      <c r="F129" t="str">
        <f>IF(OR( 'BS-2'!B53=0,'BS-2'!B53=""),"",'BS-2'!F53)</f>
        <v/>
      </c>
      <c r="G129" t="str">
        <f>IF(B129="", "Blank Row", "BS-1"&amp;B129)</f>
        <v>Blank Row</v>
      </c>
    </row>
    <row r="130">
      <c r="B130" t="str">
        <f>IF(OR( 'BS-2'!B54=0,'BS-2'!B54=""),"",'BS-2'!B54)</f>
        <v/>
      </c>
      <c r="C130" t="str">
        <f>IF(OR( 'BS-2'!B54=0,'BS-2'!B54=""),"",'BS-2'!C54)</f>
        <v/>
      </c>
      <c r="D130" t="str">
        <f>IF(OR( 'BS-2'!B54=0,'BS-2'!B54=""),"",'BS-2'!D54)</f>
        <v/>
      </c>
      <c r="E130" t="str">
        <f>IF(OR( 'BS-2'!B54=0,'BS-2'!B54=""),"",'BS-2'!E54)</f>
        <v/>
      </c>
      <c r="F130" t="str">
        <f>IF(OR( 'BS-2'!B54=0,'BS-2'!B54=""),"",'BS-2'!F54)</f>
        <v/>
      </c>
      <c r="G130" t="str">
        <f>IF(B130="", "Blank Row", "BS-1"&amp;B130)</f>
        <v>Blank Row</v>
      </c>
    </row>
    <row r="131">
      <c r="B131" t="str">
        <f>IF(OR( 'BS-2'!B55=0,'BS-2'!B55=""),"",'BS-2'!B55)</f>
        <v/>
      </c>
      <c r="C131" t="str">
        <f>IF(OR( 'BS-2'!B55=0,'BS-2'!B55=""),"",'BS-2'!C55)</f>
        <v/>
      </c>
      <c r="D131" t="str">
        <f>IF(OR( 'BS-2'!B55=0,'BS-2'!B55=""),"",'BS-2'!D55)</f>
        <v/>
      </c>
      <c r="E131" t="str">
        <f>IF(OR( 'BS-2'!B55=0,'BS-2'!B55=""),"",'BS-2'!E55)</f>
        <v/>
      </c>
      <c r="F131" t="str">
        <f>IF(OR( 'BS-2'!B55=0,'BS-2'!B55=""),"",'BS-2'!F55)</f>
        <v/>
      </c>
      <c r="G131" t="str">
        <f>IF(B131="", "Blank Row", "BS-1"&amp;B131)</f>
        <v>Blank Row</v>
      </c>
    </row>
    <row r="132">
      <c r="B132" t="str">
        <f>IF(OR( 'BS-2'!B56=0,'BS-2'!B56=""),"",'BS-2'!B56)</f>
        <v/>
      </c>
      <c r="C132" t="str">
        <f>IF(OR( 'BS-2'!B56=0,'BS-2'!B56=""),"",'BS-2'!C56)</f>
        <v/>
      </c>
      <c r="D132" t="str">
        <f>IF(OR( 'BS-2'!B56=0,'BS-2'!B56=""),"",'BS-2'!D56)</f>
        <v/>
      </c>
      <c r="E132" t="str">
        <f>IF(OR( 'BS-2'!B56=0,'BS-2'!B56=""),"",'BS-2'!E56)</f>
        <v/>
      </c>
      <c r="F132" t="str">
        <f>IF(OR( 'BS-2'!B56=0,'BS-2'!B56=""),"",'BS-2'!F56)</f>
        <v/>
      </c>
      <c r="G132" t="str">
        <f>IF(B132="", "Blank Row", "BS-1"&amp;B132)</f>
        <v>Blank Row</v>
      </c>
    </row>
    <row r="133">
      <c r="B133" t="str">
        <f>IF(OR( 'BS-2'!B57=0,'BS-2'!B57=""),"",'BS-2'!B57)</f>
        <v/>
      </c>
      <c r="C133" t="str">
        <f>IF(OR( 'BS-2'!B57=0,'BS-2'!B57=""),"",'BS-2'!C57)</f>
        <v/>
      </c>
      <c r="D133" t="str">
        <f>IF(OR( 'BS-2'!B57=0,'BS-2'!B57=""),"",'BS-2'!D57)</f>
        <v/>
      </c>
      <c r="E133" t="str">
        <f>IF(OR( 'BS-2'!B57=0,'BS-2'!B57=""),"",'BS-2'!E57)</f>
        <v/>
      </c>
      <c r="F133" t="str">
        <f>IF(OR( 'BS-2'!B57=0,'BS-2'!B57=""),"",'BS-2'!F57)</f>
        <v/>
      </c>
      <c r="G133" t="str">
        <f>IF(B133="", "Blank Row", "BS-1"&amp;B133)</f>
        <v>Blank Row</v>
      </c>
    </row>
    <row r="134">
      <c r="B134" t="str">
        <f>IF(OR( 'BS-2'!B58=0,'BS-2'!B58=""),"",'BS-2'!B58)</f>
        <v/>
      </c>
      <c r="C134" t="str">
        <f>IF(OR( 'BS-2'!B58=0,'BS-2'!B58=""),"",'BS-2'!C58)</f>
        <v/>
      </c>
      <c r="D134" t="str">
        <f>IF(OR( 'BS-2'!B58=0,'BS-2'!B58=""),"",'BS-2'!D58)</f>
        <v/>
      </c>
      <c r="E134" t="str">
        <f>IF(OR( 'BS-2'!B58=0,'BS-2'!B58=""),"",'BS-2'!E58)</f>
        <v/>
      </c>
      <c r="F134" t="str">
        <f>IF(OR( 'BS-2'!B58=0,'BS-2'!B58=""),"",'BS-2'!F58)</f>
        <v/>
      </c>
      <c r="G134" t="str">
        <f>IF(B134="", "Blank Row", "BS-1"&amp;B134)</f>
        <v>Blank Row</v>
      </c>
    </row>
    <row r="135">
      <c r="B135" t="str">
        <f>IF(OR( 'BS-2'!B59=0,'BS-2'!B59=""),"",'BS-2'!B59)</f>
        <v/>
      </c>
      <c r="C135" t="str">
        <f>IF(OR( 'BS-2'!B59=0,'BS-2'!B59=""),"",'BS-2'!C59)</f>
        <v/>
      </c>
      <c r="D135" t="str">
        <f>IF(OR( 'BS-2'!B59=0,'BS-2'!B59=""),"",'BS-2'!D59)</f>
        <v/>
      </c>
      <c r="E135" t="str">
        <f>IF(OR( 'BS-2'!B59=0,'BS-2'!B59=""),"",'BS-2'!E59)</f>
        <v/>
      </c>
      <c r="F135" t="str">
        <f>IF(OR( 'BS-2'!B59=0,'BS-2'!B59=""),"",'BS-2'!F59)</f>
        <v/>
      </c>
      <c r="G135" t="str">
        <f>IF(B135="", "Blank Row", "BS-1"&amp;B135)</f>
        <v>Blank Row</v>
      </c>
    </row>
    <row r="136">
      <c r="B136" t="str">
        <f>IF(OR( 'BS-2'!B60=0,'BS-2'!B60=""),"",'BS-2'!B60)</f>
        <v/>
      </c>
      <c r="C136" t="str">
        <f>IF(OR( 'BS-2'!B60=0,'BS-2'!B60=""),"",'BS-2'!C60)</f>
        <v/>
      </c>
      <c r="D136" t="str">
        <f>IF(OR( 'BS-2'!B60=0,'BS-2'!B60=""),"",'BS-2'!D60)</f>
        <v/>
      </c>
      <c r="E136" t="str">
        <f>IF(OR( 'BS-2'!B60=0,'BS-2'!B60=""),"",'BS-2'!E60)</f>
        <v/>
      </c>
      <c r="F136" t="str">
        <f>IF(OR( 'BS-2'!B60=0,'BS-2'!B60=""),"",'BS-2'!F60)</f>
        <v/>
      </c>
      <c r="G136" t="str">
        <f>IF(B136="", "Blank Row", "BS-1"&amp;B136)</f>
        <v>Blank Row</v>
      </c>
    </row>
    <row r="137">
      <c r="B137" t="str">
        <f>IF(OR( 'BS-2'!B61=0,'BS-2'!B61=""),"",'BS-2'!B61)</f>
        <v/>
      </c>
      <c r="C137" t="str">
        <f>IF(OR( 'BS-2'!B61=0,'BS-2'!B61=""),"",'BS-2'!C61)</f>
        <v/>
      </c>
      <c r="D137" t="str">
        <f>IF(OR( 'BS-2'!B61=0,'BS-2'!B61=""),"",'BS-2'!D61)</f>
        <v/>
      </c>
      <c r="E137" t="str">
        <f>IF(OR( 'BS-2'!B61=0,'BS-2'!B61=""),"",'BS-2'!E61)</f>
        <v/>
      </c>
      <c r="F137" t="str">
        <f>IF(OR( 'BS-2'!B61=0,'BS-2'!B61=""),"",'BS-2'!F61)</f>
        <v/>
      </c>
      <c r="G137" t="str">
        <f>IF(B137="", "Blank Row", "BS-1"&amp;B137)</f>
        <v>Blank Row</v>
      </c>
    </row>
    <row r="138">
      <c r="B138" t="str">
        <f>IF(OR( 'BS-2'!B62=0,'BS-2'!B62=""),"",'BS-2'!B62)</f>
        <v/>
      </c>
      <c r="C138" t="str">
        <f>IF(OR( 'BS-2'!B62=0,'BS-2'!B62=""),"",'BS-2'!C62)</f>
        <v/>
      </c>
      <c r="D138" t="str">
        <f>IF(OR( 'BS-2'!B62=0,'BS-2'!B62=""),"",'BS-2'!D62)</f>
        <v/>
      </c>
      <c r="E138" t="str">
        <f>IF(OR( 'BS-2'!B62=0,'BS-2'!B62=""),"",'BS-2'!E62)</f>
        <v/>
      </c>
      <c r="F138" t="str">
        <f>IF(OR( 'BS-2'!B62=0,'BS-2'!B62=""),"",'BS-2'!F62)</f>
        <v/>
      </c>
      <c r="G138" t="str">
        <f>IF(B138="", "Blank Row", "BS-1"&amp;B138)</f>
        <v>Blank Row</v>
      </c>
    </row>
    <row r="139">
      <c r="B139" t="str">
        <f>IF(OR( 'BS-2'!B63=0,'BS-2'!B63=""),"",'BS-2'!B63)</f>
        <v/>
      </c>
      <c r="C139" t="str">
        <f>IF(OR( 'BS-2'!B63=0,'BS-2'!B63=""),"",'BS-2'!C63)</f>
        <v/>
      </c>
      <c r="D139" t="str">
        <f>IF(OR( 'BS-2'!B63=0,'BS-2'!B63=""),"",'BS-2'!D63)</f>
        <v/>
      </c>
      <c r="E139" t="str">
        <f>IF(OR( 'BS-2'!B63=0,'BS-2'!B63=""),"",'BS-2'!E63)</f>
        <v/>
      </c>
      <c r="F139" t="str">
        <f>IF(OR( 'BS-2'!B63=0,'BS-2'!B63=""),"",'BS-2'!F63)</f>
        <v/>
      </c>
      <c r="G139" t="str">
        <f>IF(B139="", "Blank Row", "BS-1"&amp;B139)</f>
        <v>Blank Row</v>
      </c>
    </row>
    <row r="140">
      <c r="B140" t="str">
        <f>IF(OR( 'BS-2'!B64=0,'BS-2'!B64=""),"",'BS-2'!B64)</f>
        <v/>
      </c>
      <c r="C140" t="str">
        <f>IF(OR( 'BS-2'!B64=0,'BS-2'!B64=""),"",'BS-2'!C64)</f>
        <v/>
      </c>
      <c r="D140" t="str">
        <f>IF(OR( 'BS-2'!B64=0,'BS-2'!B64=""),"",'BS-2'!D64)</f>
        <v/>
      </c>
      <c r="E140" t="str">
        <f>IF(OR( 'BS-2'!B64=0,'BS-2'!B64=""),"",'BS-2'!E64)</f>
        <v/>
      </c>
      <c r="F140" t="str">
        <f>IF(OR( 'BS-2'!B64=0,'BS-2'!B64=""),"",'BS-2'!F64)</f>
        <v/>
      </c>
      <c r="G140" t="str">
        <f>IF(B140="", "Blank Row", "BS-1"&amp;B140)</f>
        <v>Blank Row</v>
      </c>
    </row>
    <row r="141">
      <c r="B141" t="str">
        <f>IF(OR( 'BS-2'!B65=0,'BS-2'!B65=""),"",'BS-2'!B65)</f>
        <v/>
      </c>
      <c r="C141" t="str">
        <f>IF(OR( 'BS-2'!B65=0,'BS-2'!B65=""),"",'BS-2'!C65)</f>
        <v/>
      </c>
      <c r="D141" t="str">
        <f>IF(OR( 'BS-2'!B65=0,'BS-2'!B65=""),"",'BS-2'!D65)</f>
        <v/>
      </c>
      <c r="E141" t="str">
        <f>IF(OR( 'BS-2'!B65=0,'BS-2'!B65=""),"",'BS-2'!E65)</f>
        <v/>
      </c>
      <c r="F141" t="str">
        <f>IF(OR( 'BS-2'!B65=0,'BS-2'!B65=""),"",'BS-2'!F65)</f>
        <v/>
      </c>
      <c r="G141" t="str">
        <f>IF(B141="", "Blank Row", "BS-1"&amp;B141)</f>
        <v>Blank Row</v>
      </c>
    </row>
    <row r="142">
      <c r="B142" t="str">
        <f>IF(OR( 'BS-2'!B66=0,'BS-2'!B66=""),"",'BS-2'!B66)</f>
        <v/>
      </c>
      <c r="C142" t="str">
        <f>IF(OR( 'BS-2'!B66=0,'BS-2'!B66=""),"",'BS-2'!C66)</f>
        <v/>
      </c>
      <c r="D142" t="str">
        <f>IF(OR( 'BS-2'!B66=0,'BS-2'!B66=""),"",'BS-2'!D66)</f>
        <v/>
      </c>
      <c r="E142" t="str">
        <f>IF(OR( 'BS-2'!B66=0,'BS-2'!B66=""),"",'BS-2'!E66)</f>
        <v/>
      </c>
      <c r="F142" t="str">
        <f>IF(OR( 'BS-2'!B66=0,'BS-2'!B66=""),"",'BS-2'!F66)</f>
        <v/>
      </c>
      <c r="G142" t="str">
        <f>IF(B142="", "Blank Row", "BS-1"&amp;B142)</f>
        <v>Blank Row</v>
      </c>
    </row>
    <row r="143">
      <c r="B143" t="str">
        <f>IF(OR( 'BS-2'!B67=0,'BS-2'!B67=""),"",'BS-2'!B67)</f>
        <v/>
      </c>
      <c r="C143" t="str">
        <f>IF(OR( 'BS-2'!B67=0,'BS-2'!B67=""),"",'BS-2'!C67)</f>
        <v/>
      </c>
      <c r="D143" t="str">
        <f>IF(OR( 'BS-2'!B67=0,'BS-2'!B67=""),"",'BS-2'!D67)</f>
        <v/>
      </c>
      <c r="E143" t="str">
        <f>IF(OR( 'BS-2'!B67=0,'BS-2'!B67=""),"",'BS-2'!E67)</f>
        <v/>
      </c>
      <c r="F143" t="str">
        <f>IF(OR( 'BS-2'!B67=0,'BS-2'!B67=""),"",'BS-2'!F67)</f>
        <v/>
      </c>
      <c r="G143" t="str">
        <f>IF(B143="", "Blank Row", "BS-1"&amp;B143)</f>
        <v>Blank Row</v>
      </c>
    </row>
    <row r="144">
      <c r="B144" t="str">
        <f>IF(OR( 'BS-2'!B68=0,'BS-2'!B68=""),"",'BS-2'!B68)</f>
        <v/>
      </c>
      <c r="C144" t="str">
        <f>IF(OR( 'BS-2'!B68=0,'BS-2'!B68=""),"",'BS-2'!C68)</f>
        <v/>
      </c>
      <c r="D144" t="str">
        <f>IF(OR( 'BS-2'!B68=0,'BS-2'!B68=""),"",'BS-2'!D68)</f>
        <v/>
      </c>
      <c r="E144" t="str">
        <f>IF(OR( 'BS-2'!B68=0,'BS-2'!B68=""),"",'BS-2'!E68)</f>
        <v/>
      </c>
      <c r="F144" t="str">
        <f>IF(OR( 'BS-2'!B68=0,'BS-2'!B68=""),"",'BS-2'!F68)</f>
        <v/>
      </c>
      <c r="G144" t="str">
        <f>IF(B144="", "Blank Row", "BS-1"&amp;B144)</f>
        <v>Blank Row</v>
      </c>
    </row>
    <row r="145">
      <c r="B145" t="str">
        <f>IF(OR( 'BS-2'!B69=0,'BS-2'!B69=""),"",'BS-2'!B69)</f>
        <v/>
      </c>
      <c r="C145" t="str">
        <f>IF(OR( 'BS-2'!B69=0,'BS-2'!B69=""),"",'BS-2'!C69)</f>
        <v/>
      </c>
      <c r="D145" t="str">
        <f>IF(OR( 'BS-2'!B69=0,'BS-2'!B69=""),"",'BS-2'!D69)</f>
        <v/>
      </c>
      <c r="E145" t="str">
        <f>IF(OR( 'BS-2'!B69=0,'BS-2'!B69=""),"",'BS-2'!E69)</f>
        <v/>
      </c>
      <c r="F145" t="str">
        <f>IF(OR( 'BS-2'!B69=0,'BS-2'!B69=""),"",'BS-2'!F69)</f>
        <v/>
      </c>
      <c r="G145" t="str">
        <f>IF(B145="", "Blank Row", "BS-1"&amp;B145)</f>
        <v>Blank Row</v>
      </c>
    </row>
    <row r="146">
      <c r="B146" t="str">
        <f>IF(OR( 'BS-2'!B70=0,'BS-2'!B70=""),"",'BS-2'!B70)</f>
        <v/>
      </c>
      <c r="C146" t="str">
        <f>IF(OR( 'BS-2'!B70=0,'BS-2'!B70=""),"",'BS-2'!C70)</f>
        <v/>
      </c>
      <c r="D146" t="str">
        <f>IF(OR( 'BS-2'!B70=0,'BS-2'!B70=""),"",'BS-2'!D70)</f>
        <v/>
      </c>
      <c r="E146" t="str">
        <f>IF(OR( 'BS-2'!B70=0,'BS-2'!B70=""),"",'BS-2'!E70)</f>
        <v/>
      </c>
      <c r="F146" t="str">
        <f>IF(OR( 'BS-2'!B70=0,'BS-2'!B70=""),"",'BS-2'!F70)</f>
        <v/>
      </c>
      <c r="G146" t="str">
        <f>IF(B146="", "Blank Row", "BS-1"&amp;B146)</f>
        <v>Blank Row</v>
      </c>
    </row>
    <row r="147">
      <c r="B147" t="str">
        <f>IF(OR( 'BS-2'!B71=0,'BS-2'!B71=""),"",'BS-2'!B71)</f>
        <v/>
      </c>
      <c r="C147" t="str">
        <f>IF(OR( 'BS-2'!B71=0,'BS-2'!B71=""),"",'BS-2'!C71)</f>
        <v/>
      </c>
      <c r="D147" t="str">
        <f>IF(OR( 'BS-2'!B71=0,'BS-2'!B71=""),"",'BS-2'!D71)</f>
        <v/>
      </c>
      <c r="E147" t="str">
        <f>IF(OR( 'BS-2'!B71=0,'BS-2'!B71=""),"",'BS-2'!E71)</f>
        <v/>
      </c>
      <c r="F147" t="str">
        <f>IF(OR( 'BS-2'!B71=0,'BS-2'!B71=""),"",'BS-2'!F71)</f>
        <v/>
      </c>
      <c r="G147" t="str">
        <f>IF(B147="", "Blank Row", "BS-1"&amp;B147)</f>
        <v>Blank Row</v>
      </c>
    </row>
    <row r="148">
      <c r="B148" t="str">
        <f>IF(OR( 'BS-2'!B72=0,'BS-2'!B72=""),"",'BS-2'!B72)</f>
        <v/>
      </c>
      <c r="C148" t="str">
        <f>IF(OR( 'BS-2'!B72=0,'BS-2'!B72=""),"",'BS-2'!C72)</f>
        <v/>
      </c>
      <c r="D148" t="str">
        <f>IF(OR( 'BS-2'!B72=0,'BS-2'!B72=""),"",'BS-2'!D72)</f>
        <v/>
      </c>
      <c r="E148" t="str">
        <f>IF(OR( 'BS-2'!B72=0,'BS-2'!B72=""),"",'BS-2'!E72)</f>
        <v/>
      </c>
      <c r="F148" t="str">
        <f>IF(OR( 'BS-2'!B72=0,'BS-2'!B72=""),"",'BS-2'!F72)</f>
        <v/>
      </c>
      <c r="G148" t="str">
        <f>IF(B148="", "Blank Row", "BS-1"&amp;B148)</f>
        <v>Blank Row</v>
      </c>
    </row>
    <row r="149">
      <c r="B149" t="str">
        <f>IF(OR( 'BS-2'!B73=0,'BS-2'!B73=""),"",'BS-2'!B73)</f>
        <v/>
      </c>
      <c r="C149" t="str">
        <f>IF(OR( 'BS-2'!B73=0,'BS-2'!B73=""),"",'BS-2'!C73)</f>
        <v/>
      </c>
      <c r="D149" t="str">
        <f>IF(OR( 'BS-2'!B73=0,'BS-2'!B73=""),"",'BS-2'!D73)</f>
        <v/>
      </c>
      <c r="E149" t="str">
        <f>IF(OR( 'BS-2'!B73=0,'BS-2'!B73=""),"",'BS-2'!E73)</f>
        <v/>
      </c>
      <c r="F149" t="str">
        <f>IF(OR( 'BS-2'!B73=0,'BS-2'!B73=""),"",'BS-2'!F73)</f>
        <v/>
      </c>
      <c r="G149" t="str">
        <f>IF(B149="", "Blank Row", "BS-1"&amp;B149)</f>
        <v>Blank Row</v>
      </c>
    </row>
    <row r="150">
      <c r="B150" t="str">
        <f>IF(OR( 'BS-2'!B74=0,'BS-2'!B74=""),"",'BS-2'!B74)</f>
        <v/>
      </c>
      <c r="C150" t="str">
        <f>IF(OR( 'BS-2'!B74=0,'BS-2'!B74=""),"",'BS-2'!C74)</f>
        <v/>
      </c>
      <c r="D150" t="str">
        <f>IF(OR( 'BS-2'!B74=0,'BS-2'!B74=""),"",'BS-2'!D74)</f>
        <v/>
      </c>
      <c r="E150" t="str">
        <f>IF(OR( 'BS-2'!B74=0,'BS-2'!B74=""),"",'BS-2'!E74)</f>
        <v/>
      </c>
      <c r="F150" t="str">
        <f>IF(OR( 'BS-2'!B74=0,'BS-2'!B74=""),"",'BS-2'!F74)</f>
        <v/>
      </c>
      <c r="G150" t="str">
        <f>IF(B150="", "Blank Row", "BS-1"&amp;B150)</f>
        <v>Blank Row</v>
      </c>
    </row>
    <row r="151">
      <c r="B151" t="str">
        <f>IF(OR( 'BS-2'!B75=0,'BS-2'!B75=""),"",'BS-2'!B75)</f>
        <v/>
      </c>
      <c r="C151" t="str">
        <f>IF(OR( 'BS-2'!B75=0,'BS-2'!B75=""),"",'BS-2'!C75)</f>
        <v/>
      </c>
      <c r="D151" t="str">
        <f>IF(OR( 'BS-2'!B75=0,'BS-2'!B75=""),"",'BS-2'!D75)</f>
        <v/>
      </c>
      <c r="E151" t="str">
        <f>IF(OR( 'BS-2'!B75=0,'BS-2'!B75=""),"",'BS-2'!E75)</f>
        <v/>
      </c>
      <c r="F151" t="str">
        <f>IF(OR( 'BS-2'!B75=0,'BS-2'!B75=""),"",'BS-2'!F75)</f>
        <v/>
      </c>
      <c r="G151" t="str">
        <f>IF(B151="", "Blank Row", "BS-1"&amp;B151)</f>
        <v>Blank Row</v>
      </c>
    </row>
    <row r="152">
      <c r="B152" t="str">
        <f>IF(OR( 'BS-2'!B76=0,'BS-2'!B76=""),"",'BS-2'!B76)</f>
        <v/>
      </c>
      <c r="C152" t="str">
        <f>IF(OR( 'BS-2'!B76=0,'BS-2'!B76=""),"",'BS-2'!C76)</f>
        <v/>
      </c>
      <c r="D152" t="str">
        <f>IF(OR( 'BS-2'!B76=0,'BS-2'!B76=""),"",'BS-2'!D76)</f>
        <v/>
      </c>
      <c r="E152" t="str">
        <f>IF(OR( 'BS-2'!B76=0,'BS-2'!B76=""),"",'BS-2'!E76)</f>
        <v/>
      </c>
      <c r="F152" t="str">
        <f>IF(OR( 'BS-2'!B76=0,'BS-2'!B76=""),"",'BS-2'!F76)</f>
        <v/>
      </c>
      <c r="G152" t="str">
        <f>IF(B152="", "Blank Row", "BS-1"&amp;B152)</f>
        <v>Blank Row</v>
      </c>
    </row>
    <row r="153">
      <c r="B153" t="str">
        <f>IF(OR( 'BS-2'!B77=0,'BS-2'!B77=""),"",'BS-2'!B77)</f>
        <v/>
      </c>
      <c r="C153" t="str">
        <f>IF(OR( 'BS-2'!B77=0,'BS-2'!B77=""),"",'BS-2'!C77)</f>
        <v/>
      </c>
      <c r="D153" t="str">
        <f>IF(OR( 'BS-2'!B77=0,'BS-2'!B77=""),"",'BS-2'!D77)</f>
        <v/>
      </c>
      <c r="E153" t="str">
        <f>IF(OR( 'BS-2'!B77=0,'BS-2'!B77=""),"",'BS-2'!E77)</f>
        <v/>
      </c>
      <c r="F153" t="str">
        <f>IF(OR( 'BS-2'!B77=0,'BS-2'!B77=""),"",'BS-2'!F77)</f>
        <v/>
      </c>
      <c r="G153" t="str">
        <f>IF(B153="", "Blank Row", "BS-1"&amp;B153)</f>
        <v>Blank Row</v>
      </c>
    </row>
    <row r="154">
      <c r="B154" t="str">
        <f>IF(OR( 'BS-2'!B78=0,'BS-2'!B78=""),"",'BS-2'!B78)</f>
        <v/>
      </c>
      <c r="C154" t="str">
        <f>IF(OR( 'BS-2'!B78=0,'BS-2'!B78=""),"",'BS-2'!C78)</f>
        <v/>
      </c>
      <c r="D154" t="str">
        <f>IF(OR( 'BS-2'!B78=0,'BS-2'!B78=""),"",'BS-2'!D78)</f>
        <v/>
      </c>
      <c r="E154" t="str">
        <f>IF(OR( 'BS-2'!B78=0,'BS-2'!B78=""),"",'BS-2'!E78)</f>
        <v/>
      </c>
      <c r="F154" t="str">
        <f>IF(OR( 'BS-2'!B78=0,'BS-2'!B78=""),"",'BS-2'!F78)</f>
        <v/>
      </c>
      <c r="G154" t="str">
        <f>IF(B154="", "Blank Row", "BS-1"&amp;B154)</f>
        <v>Blank Row</v>
      </c>
    </row>
    <row r="155">
      <c r="B155" t="str">
        <f>IF(OR( 'BS-2'!B79=0,'BS-2'!B79=""),"",'BS-2'!B79)</f>
        <v/>
      </c>
      <c r="C155" t="str">
        <f>IF(OR( 'BS-2'!B79=0,'BS-2'!B79=""),"",'BS-2'!C79)</f>
        <v/>
      </c>
      <c r="D155" t="str">
        <f>IF(OR( 'BS-2'!B79=0,'BS-2'!B79=""),"",'BS-2'!D79)</f>
        <v/>
      </c>
      <c r="E155" t="str">
        <f>IF(OR( 'BS-2'!B79=0,'BS-2'!B79=""),"",'BS-2'!E79)</f>
        <v/>
      </c>
      <c r="F155" t="str">
        <f>IF(OR( 'BS-2'!B79=0,'BS-2'!B79=""),"",'BS-2'!F79)</f>
        <v/>
      </c>
      <c r="G155" t="str">
        <f>IF(B155="", "Blank Row", "BS-1"&amp;B155)</f>
        <v>Blank Row</v>
      </c>
    </row>
    <row r="156">
      <c r="B156" t="str">
        <f>IF(OR( 'BS-2'!B80=0,'BS-2'!B80=""),"",'BS-2'!B80)</f>
        <v/>
      </c>
      <c r="C156" t="str">
        <f>IF(OR( 'BS-2'!B80=0,'BS-2'!B80=""),"",'BS-2'!C80)</f>
        <v/>
      </c>
      <c r="D156" t="str">
        <f>IF(OR( 'BS-2'!B80=0,'BS-2'!B80=""),"",'BS-2'!D80)</f>
        <v/>
      </c>
      <c r="E156" t="str">
        <f>IF(OR( 'BS-2'!B80=0,'BS-2'!B80=""),"",'BS-2'!E80)</f>
        <v/>
      </c>
      <c r="F156" t="str">
        <f>IF(OR( 'BS-2'!B80=0,'BS-2'!B80=""),"",'BS-2'!F80)</f>
        <v/>
      </c>
      <c r="G156" t="str">
        <f>IF(B156="", "Blank Row", "BS-1"&amp;B156)</f>
        <v>Blank Row</v>
      </c>
    </row>
    <row r="157">
      <c r="B157" t="str">
        <f>IF(OR( 'BS-2'!B81=0,'BS-2'!B81=""),"",'BS-2'!B81)</f>
        <v/>
      </c>
      <c r="C157" t="str">
        <f>IF(OR( 'BS-2'!B81=0,'BS-2'!B81=""),"",'BS-2'!C81)</f>
        <v/>
      </c>
      <c r="D157" t="str">
        <f>IF(OR( 'BS-2'!B81=0,'BS-2'!B81=""),"",'BS-2'!D81)</f>
        <v/>
      </c>
      <c r="E157" t="str">
        <f>IF(OR( 'BS-2'!B81=0,'BS-2'!B81=""),"",'BS-2'!E81)</f>
        <v/>
      </c>
      <c r="F157" t="str">
        <f>IF(OR( 'BS-2'!B81=0,'BS-2'!B81=""),"",'BS-2'!F81)</f>
        <v/>
      </c>
      <c r="G157" t="str">
        <f>IF(B157="", "Blank Row", "BS-1"&amp;B157)</f>
        <v>Blank Row</v>
      </c>
    </row>
    <row r="158">
      <c r="B158" t="str">
        <f>IF(OR( 'BS-2'!B82=0,'BS-2'!B82=""),"",'BS-2'!B82)</f>
        <v/>
      </c>
      <c r="C158" t="str">
        <f>IF(OR( 'BS-2'!B82=0,'BS-2'!B82=""),"",'BS-2'!C82)</f>
        <v/>
      </c>
      <c r="D158" t="str">
        <f>IF(OR( 'BS-2'!B82=0,'BS-2'!B82=""),"",'BS-2'!D82)</f>
        <v/>
      </c>
      <c r="E158" t="str">
        <f>IF(OR( 'BS-2'!B82=0,'BS-2'!B82=""),"",'BS-2'!E82)</f>
        <v/>
      </c>
      <c r="F158" t="str">
        <f>IF(OR( 'BS-2'!B82=0,'BS-2'!B82=""),"",'BS-2'!F82)</f>
        <v/>
      </c>
      <c r="G158" t="str">
        <f>IF(B158="", "Blank Row", "BS-1"&amp;B158)</f>
        <v>Blank Row</v>
      </c>
    </row>
    <row r="159">
      <c r="B159">
        <f>IF(OR( 'BS-2'!B83=0,'BS-2'!B83=""),"",'BS-2'!B83)</f>
        <v>140</v>
      </c>
      <c r="C159" t="str">
        <f>IF(OR( 'BS-2'!B83=0,'BS-2'!B83=""),"",'BS-2'!C83)</f>
        <v>Total  Fees &amp; User Charges</v>
      </c>
      <c r="D159">
        <f>SUBTOTAL(9,D107:D158)</f>
        <v>5181235</v>
      </c>
      <c r="E159">
        <f>SUBTOTAL(9,E107:E158)</f>
        <v>4607500</v>
      </c>
      <c r="F159">
        <f>SUBTOTAL(9,F107:F158)</f>
        <v>4988000</v>
      </c>
      <c r="G159" t="str">
        <f>IF(B159="", "Blank Row", "BS-1"&amp;B159)</f>
        <v>BS-1140</v>
      </c>
    </row>
    <row r="160" xml:space="preserve">
      <c r="B160" t="str">
        <v>BS-2 PARTICULARS</v>
      </c>
      <c r="D160" t="str">
        <f>D105</f>
        <v>Actuals for the year 2023-2024   (യഥാര്‍ത്ഥ കണക്ക് 2023-2024)</v>
      </c>
      <c r="E160" t="str">
        <f>E105</f>
        <v>Budget  for the  year (including all revisions) 2024-2025  (പരിഷ്കരിച്ച ബജറ്റ്  2024-2025)</v>
      </c>
      <c r="F160" t="str" xml:space="preserve">
        <f>F105</f>
        <v xml:space="preserve">Budget for the Year2025-2026
 (ബജറ്റ്-2025-2026)</v>
      </c>
      <c r="G160" t="str">
        <v>Statement</v>
      </c>
    </row>
    <row r="161">
      <c r="B161" t="str">
        <f>'BS-2'!B84</f>
        <v>150 - Sale &amp; Hire Charges</v>
      </c>
      <c r="G161" t="str">
        <f>IF(B161="", "Blank Row", "BS-1"&amp;B161)</f>
        <v>BS-1150 - Sale &amp; Hire Charges</v>
      </c>
    </row>
    <row r="162">
      <c r="B162">
        <f>IF(OR( 'BS-2'!B85=0,'BS-2'!B85=""),"",'BS-2'!B85)</f>
        <v>1501001</v>
      </c>
      <c r="C162" t="str">
        <f>IF(OR( 'BS-2'!B85=0,'BS-2'!B85=""),"",'BS-2'!C85)</f>
        <v>Sale of Products-ഉല്‍പ്പന്നങ്ങളുടെ വില</v>
      </c>
      <c r="D162">
        <f>IF(OR( 'BS-2'!B85=0,'BS-2'!B85=""),"",'BS-2'!D85)</f>
        <v>37860</v>
      </c>
      <c r="E162">
        <f>IF(OR( 'BS-2'!B85=0,'BS-2'!B85=""),"",'BS-2'!E85)</f>
        <v>40000</v>
      </c>
      <c r="F162">
        <f>IF(OR( 'BS-2'!B85=0,'BS-2'!B85=""),"",'BS-2'!F85)</f>
        <v>45000</v>
      </c>
      <c r="G162" t="str">
        <f>IF(B162="", "Blank Row", "BS-1"&amp;B162)</f>
        <v>BS-11501001</v>
      </c>
    </row>
    <row r="163">
      <c r="B163">
        <f>IF(OR( 'BS-2'!B86=0,'BS-2'!B86=""),"",'BS-2'!B86)</f>
        <v>1501101</v>
      </c>
      <c r="C163" t="str">
        <f>IF(OR( 'BS-2'!B86=0,'BS-2'!B86=""),"",'BS-2'!C86)</f>
        <v>Sale of Forms-ഫാറം വില</v>
      </c>
      <c r="D163">
        <f>IF(OR( 'BS-2'!B86=0,'BS-2'!B86=""),"",'BS-2'!D86)</f>
        <v>6900</v>
      </c>
      <c r="E163">
        <f>IF(OR( 'BS-2'!B86=0,'BS-2'!B86=""),"",'BS-2'!E86)</f>
        <v>570000</v>
      </c>
      <c r="F163">
        <f>IF(OR( 'BS-2'!B86=0,'BS-2'!B86=""),"",'BS-2'!F86)</f>
        <v>25000</v>
      </c>
      <c r="G163" t="str">
        <f>IF(B163="", "Blank Row", "BS-1"&amp;B163)</f>
        <v>BS-11501101</v>
      </c>
    </row>
    <row r="164">
      <c r="B164">
        <f>IF(OR( 'BS-2'!B87=0,'BS-2'!B87=""),"",'BS-2'!B87)</f>
        <v>1501201</v>
      </c>
      <c r="C164" t="str">
        <f>IF(OR( 'BS-2'!B87=0,'BS-2'!B87=""),"",'BS-2'!C87)</f>
        <v>Sale of stores &amp; Scrap-ഉപയോഗശൂന്യമായ വസ്തുക്കളുടെ വില്‍പ്പന</v>
      </c>
      <c r="D164">
        <f>IF(OR( 'BS-2'!B87=0,'BS-2'!B87=""),"",'BS-2'!D87)</f>
        <v>2500</v>
      </c>
      <c r="E164">
        <f>IF(OR( 'BS-2'!B87=0,'BS-2'!B87=""),"",'BS-2'!E87)</f>
        <v>5000</v>
      </c>
      <c r="F164">
        <f>IF(OR( 'BS-2'!B87=0,'BS-2'!B87=""),"",'BS-2'!F87)</f>
        <v>10000</v>
      </c>
      <c r="G164" t="str">
        <f>IF(B164="", "Blank Row", "BS-1"&amp;B164)</f>
        <v>BS-11501201</v>
      </c>
    </row>
    <row r="165">
      <c r="B165">
        <f>IF(OR( 'BS-2'!B88=0,'BS-2'!B88=""),"",'BS-2'!B88)</f>
        <v>1503001</v>
      </c>
      <c r="C165" t="str">
        <f>IF(OR( 'BS-2'!B88=0,'BS-2'!B88=""),"",'BS-2'!C88)</f>
        <v>Miscellaneous Sales--മറ്റ് വസ്തുക്കളുടെ വില്‍പ്പന</v>
      </c>
      <c r="D165">
        <f>IF(OR( 'BS-2'!B88=0,'BS-2'!B88=""),"",'BS-2'!D88)</f>
        <v>0</v>
      </c>
      <c r="E165">
        <f>IF(OR( 'BS-2'!B88=0,'BS-2'!B88=""),"",'BS-2'!E88)</f>
        <v>0</v>
      </c>
      <c r="F165">
        <f>IF(OR( 'BS-2'!B88=0,'BS-2'!B88=""),"",'BS-2'!F88)</f>
        <v>0</v>
      </c>
      <c r="G165" t="str">
        <f>IF(B165="", "Blank Row", "BS-1"&amp;B165)</f>
        <v>BS-11503001</v>
      </c>
    </row>
    <row r="166">
      <c r="B166">
        <f>IF(OR( 'BS-2'!B89=0,'BS-2'!B89=""),"",'BS-2'!B89)</f>
        <v>1504001</v>
      </c>
      <c r="C166" t="str">
        <f>IF(OR( 'BS-2'!B89=0,'BS-2'!B89=""),"",'BS-2'!C89)</f>
        <v>Hire Charges of Vehicles-വാഹന വാടക</v>
      </c>
      <c r="D166">
        <f>IF(OR( 'BS-2'!B89=0,'BS-2'!B89=""),"",'BS-2'!D89)</f>
        <v>0</v>
      </c>
      <c r="E166">
        <f>IF(OR( 'BS-2'!B89=0,'BS-2'!B89=""),"",'BS-2'!E89)</f>
        <v>0</v>
      </c>
      <c r="F166">
        <f>IF(OR( 'BS-2'!B89=0,'BS-2'!B89=""),"",'BS-2'!F89)</f>
        <v>0</v>
      </c>
      <c r="G166" t="str">
        <f>IF(B166="", "Blank Row", "BS-1"&amp;B166)</f>
        <v>BS-11504001</v>
      </c>
    </row>
    <row r="167">
      <c r="B167">
        <f>IF(OR( 'BS-2'!B90=0,'BS-2'!B90=""),"",'BS-2'!B90)</f>
        <v>1504101</v>
      </c>
      <c r="C167" t="str">
        <f>IF(OR( 'BS-2'!B90=0,'BS-2'!B90=""),"",'BS-2'!C90)</f>
        <v>Hire Charges of Tools, Machinery and Equipment-ഉപകരണങ്ങളുടെ വാടക</v>
      </c>
      <c r="D167">
        <f>IF(OR( 'BS-2'!B90=0,'BS-2'!B90=""),"",'BS-2'!D90)</f>
        <v>0</v>
      </c>
      <c r="E167">
        <f>IF(OR( 'BS-2'!B90=0,'BS-2'!B90=""),"",'BS-2'!E90)</f>
        <v>0</v>
      </c>
      <c r="F167">
        <f>IF(OR( 'BS-2'!B90=0,'BS-2'!B90=""),"",'BS-2'!F90)</f>
        <v>0</v>
      </c>
      <c r="G167" t="str">
        <f>IF(B167="", "Blank Row", "BS-1"&amp;B167)</f>
        <v>BS-11504101</v>
      </c>
    </row>
    <row r="168">
      <c r="B168" t="str">
        <f>IF(OR( 'BS-2'!B91=0,'BS-2'!B91=""),"",'BS-2'!B91)</f>
        <v/>
      </c>
      <c r="C168" t="str">
        <f>IF(OR( 'BS-2'!B91=0,'BS-2'!B91=""),"",'BS-2'!C91)</f>
        <v/>
      </c>
      <c r="D168" t="str">
        <f>IF(OR( 'BS-2'!B91=0,'BS-2'!B91=""),"",'BS-2'!D91)</f>
        <v/>
      </c>
      <c r="E168" t="str">
        <f>IF(OR( 'BS-2'!B91=0,'BS-2'!B91=""),"",'BS-2'!E91)</f>
        <v/>
      </c>
      <c r="F168" t="str">
        <f>IF(OR( 'BS-2'!B91=0,'BS-2'!B91=""),"",'BS-2'!F91)</f>
        <v/>
      </c>
      <c r="G168" t="str">
        <f>IF(B168="", "Blank Row", "BS-1"&amp;B168)</f>
        <v>Blank Row</v>
      </c>
    </row>
    <row r="169">
      <c r="B169" t="str">
        <f>IF(OR( 'BS-2'!B92=0,'BS-2'!B92=""),"",'BS-2'!B92)</f>
        <v/>
      </c>
      <c r="C169" t="str">
        <f>IF(OR( 'BS-2'!B92=0,'BS-2'!B92=""),"",'BS-2'!C92)</f>
        <v/>
      </c>
      <c r="D169" t="str">
        <f>IF(OR( 'BS-2'!B92=0,'BS-2'!B92=""),"",'BS-2'!D92)</f>
        <v/>
      </c>
      <c r="E169" t="str">
        <f>IF(OR( 'BS-2'!B92=0,'BS-2'!B92=""),"",'BS-2'!E92)</f>
        <v/>
      </c>
      <c r="F169" t="str">
        <f>IF(OR( 'BS-2'!B92=0,'BS-2'!B92=""),"",'BS-2'!F92)</f>
        <v/>
      </c>
      <c r="G169" t="str">
        <f>IF(B169="", "Blank Row", "BS-1"&amp;B169)</f>
        <v>Blank Row</v>
      </c>
    </row>
    <row r="170">
      <c r="B170" t="str">
        <f>IF(OR( 'BS-2'!B93=0,'BS-2'!B93=""),"",'BS-2'!B93)</f>
        <v/>
      </c>
      <c r="C170" t="str">
        <f>IF(OR( 'BS-2'!B93=0,'BS-2'!B93=""),"",'BS-2'!C93)</f>
        <v/>
      </c>
      <c r="D170" t="str">
        <f>IF(OR( 'BS-2'!B93=0,'BS-2'!B93=""),"",'BS-2'!D93)</f>
        <v/>
      </c>
      <c r="E170" t="str">
        <f>IF(OR( 'BS-2'!B93=0,'BS-2'!B93=""),"",'BS-2'!E93)</f>
        <v/>
      </c>
      <c r="F170" t="str">
        <f>IF(OR( 'BS-2'!B93=0,'BS-2'!B93=""),"",'BS-2'!F93)</f>
        <v/>
      </c>
      <c r="G170" t="str">
        <f>IF(B170="", "Blank Row", "BS-1"&amp;B170)</f>
        <v>Blank Row</v>
      </c>
    </row>
    <row r="171">
      <c r="B171" t="str">
        <f>IF(OR( 'BS-2'!B94=0,'BS-2'!B94=""),"",'BS-2'!B94)</f>
        <v/>
      </c>
      <c r="C171" t="str">
        <f>IF(OR( 'BS-2'!B94=0,'BS-2'!B94=""),"",'BS-2'!C94)</f>
        <v/>
      </c>
      <c r="D171" t="str">
        <f>IF(OR( 'BS-2'!B94=0,'BS-2'!B94=""),"",'BS-2'!D94)</f>
        <v/>
      </c>
      <c r="E171" t="str">
        <f>IF(OR( 'BS-2'!B94=0,'BS-2'!B94=""),"",'BS-2'!E94)</f>
        <v/>
      </c>
      <c r="F171" t="str">
        <f>IF(OR( 'BS-2'!B94=0,'BS-2'!B94=""),"",'BS-2'!F94)</f>
        <v/>
      </c>
      <c r="G171" t="str">
        <f>IF(B171="", "Blank Row", "BS-1"&amp;B171)</f>
        <v>Blank Row</v>
      </c>
    </row>
    <row r="172">
      <c r="B172" t="str">
        <f>IF(OR( 'BS-2'!B95=0,'BS-2'!B95=""),"",'BS-2'!B95)</f>
        <v/>
      </c>
      <c r="C172" t="str">
        <f>IF(OR( 'BS-2'!B95=0,'BS-2'!B95=""),"",'BS-2'!C95)</f>
        <v/>
      </c>
      <c r="D172" t="str">
        <f>IF(OR( 'BS-2'!B95=0,'BS-2'!B95=""),"",'BS-2'!D95)</f>
        <v/>
      </c>
      <c r="E172" t="str">
        <f>IF(OR( 'BS-2'!B95=0,'BS-2'!B95=""),"",'BS-2'!E95)</f>
        <v/>
      </c>
      <c r="F172" t="str">
        <f>IF(OR( 'BS-2'!B95=0,'BS-2'!B95=""),"",'BS-2'!F95)</f>
        <v/>
      </c>
      <c r="G172" t="str">
        <f>IF(B172="", "Blank Row", "BS-1"&amp;B172)</f>
        <v>Blank Row</v>
      </c>
    </row>
    <row r="173">
      <c r="B173">
        <f>IF(OR( 'BS-2'!B96=0,'BS-2'!B96=""),"",'BS-2'!B96)</f>
        <v>150</v>
      </c>
      <c r="C173" t="str">
        <f>IF(OR( 'BS-2'!B96=0,'BS-2'!B96=""),"",'BS-2'!C96)</f>
        <v>Total-Sale &amp; Hire Charges</v>
      </c>
      <c r="D173">
        <f>SUBTOTAL(9,D162:D172)</f>
        <v>47260</v>
      </c>
      <c r="E173">
        <f>SUBTOTAL(9,E162:E172)</f>
        <v>615000</v>
      </c>
      <c r="F173">
        <f>SUBTOTAL(9,F162:F172)</f>
        <v>80000</v>
      </c>
      <c r="G173" t="str">
        <f>IF(B173="", "Blank Row", "BS-1"&amp;B173)</f>
        <v>BS-1150</v>
      </c>
    </row>
    <row r="174" xml:space="preserve">
      <c r="B174" t="str">
        <v>BS-2 PARTICULARS</v>
      </c>
      <c r="D174" t="str">
        <f>D160</f>
        <v>Actuals for the year 2023-2024   (യഥാര്‍ത്ഥ കണക്ക് 2023-2024)</v>
      </c>
      <c r="E174" t="str">
        <f>E160</f>
        <v>Budget  for the  year (including all revisions) 2024-2025  (പരിഷ്കരിച്ച ബജറ്റ്  2024-2025)</v>
      </c>
      <c r="F174" t="str" xml:space="preserve">
        <f>F160</f>
        <v xml:space="preserve">Budget for the Year2025-2026
 (ബജറ്റ്-2025-2026)</v>
      </c>
      <c r="G174" t="str">
        <v>Statement</v>
      </c>
    </row>
    <row r="175">
      <c r="B175" t="str">
        <f>'BS-2'!B97</f>
        <v>151 - Receipts from Transferred Institutions</v>
      </c>
      <c r="G175" t="str">
        <f>IF(B175="", "Blank Row", "BS-1"&amp;B175)</f>
        <v>BS-1151 - Receipts from Transferred Institutions</v>
      </c>
    </row>
    <row r="176">
      <c r="B176">
        <f>IF(OR( 'BS-2'!B98=0,'BS-2'!B98=""),"",'BS-2'!B98)</f>
        <v>1511001</v>
      </c>
      <c r="C176" t="str">
        <f>IF(OR( 'BS-2'!B98=0,'BS-2'!B98=""),"",'BS-2'!C98)</f>
        <v>Receipts from Transferred Institutions - ഘടകസ്ഥാപനങ്ങളില്‍നിന്നുള്ള വരവുകള്‍</v>
      </c>
      <c r="D176">
        <f>IF(OR( 'BS-2'!B98=0,'BS-2'!B98=""),"",'BS-2'!D98)</f>
        <v>0</v>
      </c>
      <c r="E176">
        <f>IF(OR( 'BS-2'!B98=0,'BS-2'!B98=""),"",'BS-2'!E98)</f>
        <v>0</v>
      </c>
      <c r="F176">
        <f>IF(OR( 'BS-2'!B98=0,'BS-2'!B98=""),"",'BS-2'!F98)</f>
        <v>0</v>
      </c>
      <c r="G176" t="str">
        <f>IF(B176="", "Blank Row", "BS-1"&amp;B176)</f>
        <v>BS-11511001</v>
      </c>
    </row>
    <row r="177">
      <c r="B177" t="str">
        <f>IF(OR( 'BS-2'!B99=0,'BS-2'!B99=""),"",'BS-2'!B99)</f>
        <v/>
      </c>
      <c r="C177" t="str">
        <f>IF(OR( 'BS-2'!B99=0,'BS-2'!B99=""),"",'BS-2'!C99)</f>
        <v/>
      </c>
      <c r="D177" t="str">
        <f>IF(OR( 'BS-2'!B99=0,'BS-2'!B99=""),"",'BS-2'!D99)</f>
        <v/>
      </c>
      <c r="E177" t="str">
        <f>IF(OR( 'BS-2'!B99=0,'BS-2'!B99=""),"",'BS-2'!E99)</f>
        <v/>
      </c>
      <c r="F177" t="str">
        <f>IF(OR( 'BS-2'!B99=0,'BS-2'!B99=""),"",'BS-2'!F99)</f>
        <v/>
      </c>
      <c r="G177" t="str">
        <f>IF(B177="", "Blank Row", "BS-1"&amp;B177)</f>
        <v>Blank Row</v>
      </c>
    </row>
    <row r="178">
      <c r="B178" t="str">
        <f>IF(OR( 'BS-2'!B100=0,'BS-2'!B100=""),"",'BS-2'!B100)</f>
        <v/>
      </c>
      <c r="C178" t="str">
        <f>IF(OR( 'BS-2'!B100=0,'BS-2'!B100=""),"",'BS-2'!C100)</f>
        <v/>
      </c>
      <c r="D178" t="str">
        <f>IF(OR( 'BS-2'!B100=0,'BS-2'!B100=""),"",'BS-2'!D100)</f>
        <v/>
      </c>
      <c r="E178" t="str">
        <f>IF(OR( 'BS-2'!B100=0,'BS-2'!B100=""),"",'BS-2'!E100)</f>
        <v/>
      </c>
      <c r="F178" t="str">
        <f>IF(OR( 'BS-2'!B100=0,'BS-2'!B100=""),"",'BS-2'!F100)</f>
        <v/>
      </c>
      <c r="G178" t="str">
        <f>IF(B178="", "Blank Row", "BS-1"&amp;B178)</f>
        <v>Blank Row</v>
      </c>
    </row>
    <row r="179">
      <c r="B179" t="str">
        <f>IF(OR( 'BS-2'!B101=0,'BS-2'!B101=""),"",'BS-2'!B101)</f>
        <v/>
      </c>
      <c r="C179" t="str">
        <f>IF(OR( 'BS-2'!B101=0,'BS-2'!B101=""),"",'BS-2'!C101)</f>
        <v/>
      </c>
      <c r="D179" t="str">
        <f>IF(OR( 'BS-2'!B101=0,'BS-2'!B101=""),"",'BS-2'!D101)</f>
        <v/>
      </c>
      <c r="E179" t="str">
        <f>IF(OR( 'BS-2'!B101=0,'BS-2'!B101=""),"",'BS-2'!E101)</f>
        <v/>
      </c>
      <c r="F179" t="str">
        <f>IF(OR( 'BS-2'!B101=0,'BS-2'!B101=""),"",'BS-2'!F101)</f>
        <v/>
      </c>
      <c r="G179" t="str">
        <f>IF(B179="", "Blank Row", "BS-1"&amp;B179)</f>
        <v>Blank Row</v>
      </c>
    </row>
    <row r="180">
      <c r="B180" t="str">
        <f>IF(OR( 'BS-2'!B102=0,'BS-2'!B102=""),"",'BS-2'!B102)</f>
        <v/>
      </c>
      <c r="C180" t="str">
        <f>IF(OR( 'BS-2'!B102=0,'BS-2'!B102=""),"",'BS-2'!C102)</f>
        <v/>
      </c>
      <c r="D180" t="str">
        <f>IF(OR( 'BS-2'!B102=0,'BS-2'!B102=""),"",'BS-2'!D102)</f>
        <v/>
      </c>
      <c r="E180" t="str">
        <f>IF(OR( 'BS-2'!B102=0,'BS-2'!B102=""),"",'BS-2'!E102)</f>
        <v/>
      </c>
      <c r="F180" t="str">
        <f>IF(OR( 'BS-2'!B102=0,'BS-2'!B102=""),"",'BS-2'!F102)</f>
        <v/>
      </c>
      <c r="G180" t="str">
        <f>IF(B180="", "Blank Row", "BS-1"&amp;B180)</f>
        <v>Blank Row</v>
      </c>
    </row>
    <row r="181">
      <c r="B181" t="str">
        <f>IF(OR( 'BS-2'!B103=0,'BS-2'!B103=""),"",'BS-2'!B103)</f>
        <v/>
      </c>
      <c r="C181" t="str">
        <f>IF(OR( 'BS-2'!B103=0,'BS-2'!B103=""),"",'BS-2'!C103)</f>
        <v/>
      </c>
      <c r="D181" t="str">
        <f>IF(OR( 'BS-2'!B103=0,'BS-2'!B103=""),"",'BS-2'!D103)</f>
        <v/>
      </c>
      <c r="E181" t="str">
        <f>IF(OR( 'BS-2'!B103=0,'BS-2'!B103=""),"",'BS-2'!E103)</f>
        <v/>
      </c>
      <c r="F181" t="str">
        <f>IF(OR( 'BS-2'!B103=0,'BS-2'!B103=""),"",'BS-2'!F103)</f>
        <v/>
      </c>
      <c r="G181" t="str">
        <f>IF(B181="", "Blank Row", "BS-1"&amp;B181)</f>
        <v>Blank Row</v>
      </c>
    </row>
    <row r="182">
      <c r="B182" t="str">
        <f>IF(OR( 'BS-2'!B104=0,'BS-2'!B104=""),"",'BS-2'!B104)</f>
        <v/>
      </c>
      <c r="C182" t="str">
        <f>IF(OR( 'BS-2'!B104=0,'BS-2'!B104=""),"",'BS-2'!C104)</f>
        <v/>
      </c>
      <c r="D182" t="str">
        <f>IF(OR( 'BS-2'!B104=0,'BS-2'!B104=""),"",'BS-2'!D104)</f>
        <v/>
      </c>
      <c r="E182" t="str">
        <f>IF(OR( 'BS-2'!B104=0,'BS-2'!B104=""),"",'BS-2'!E104)</f>
        <v/>
      </c>
      <c r="F182" t="str">
        <f>IF(OR( 'BS-2'!B104=0,'BS-2'!B104=""),"",'BS-2'!F104)</f>
        <v/>
      </c>
      <c r="G182" t="str">
        <f>IF(B182="", "Blank Row", "BS-1"&amp;B182)</f>
        <v>Blank Row</v>
      </c>
    </row>
    <row r="183">
      <c r="B183" t="str">
        <f>IF(OR( 'BS-2'!B105=0,'BS-2'!B105=""),"",'BS-2'!B105)</f>
        <v/>
      </c>
      <c r="C183" t="str">
        <f>IF(OR( 'BS-2'!B105=0,'BS-2'!B105=""),"",'BS-2'!C105)</f>
        <v/>
      </c>
      <c r="D183" t="str">
        <f>IF(OR( 'BS-2'!B105=0,'BS-2'!B105=""),"",'BS-2'!D105)</f>
        <v/>
      </c>
      <c r="E183" t="str">
        <f>IF(OR( 'BS-2'!B105=0,'BS-2'!B105=""),"",'BS-2'!E105)</f>
        <v/>
      </c>
      <c r="F183" t="str">
        <f>IF(OR( 'BS-2'!B105=0,'BS-2'!B105=""),"",'BS-2'!F105)</f>
        <v/>
      </c>
      <c r="G183" t="str">
        <f>IF(B183="", "Blank Row", "BS-1"&amp;B183)</f>
        <v>Blank Row</v>
      </c>
    </row>
    <row r="184">
      <c r="B184" t="str">
        <f>IF(OR( 'BS-2'!B106=0,'BS-2'!B106=""),"",'BS-2'!B106)</f>
        <v/>
      </c>
      <c r="C184" t="str">
        <f>IF(OR( 'BS-2'!B106=0,'BS-2'!B106=""),"",'BS-2'!C106)</f>
        <v/>
      </c>
      <c r="D184" t="str">
        <f>IF(OR( 'BS-2'!B106=0,'BS-2'!B106=""),"",'BS-2'!D106)</f>
        <v/>
      </c>
      <c r="E184" t="str">
        <f>IF(OR( 'BS-2'!B106=0,'BS-2'!B106=""),"",'BS-2'!E106)</f>
        <v/>
      </c>
      <c r="F184" t="str">
        <f>IF(OR( 'BS-2'!B106=0,'BS-2'!B106=""),"",'BS-2'!F106)</f>
        <v/>
      </c>
      <c r="G184" t="str">
        <f>IF(B184="", "Blank Row", "BS-1"&amp;B184)</f>
        <v>Blank Row</v>
      </c>
    </row>
    <row r="185">
      <c r="B185" t="str">
        <f>IF(OR( 'BS-2'!B107=0,'BS-2'!B107=""),"",'BS-2'!B107)</f>
        <v/>
      </c>
      <c r="C185" t="str">
        <f>IF(OR( 'BS-2'!B107=0,'BS-2'!B107=""),"",'BS-2'!C107)</f>
        <v/>
      </c>
      <c r="D185" t="str">
        <f>IF(OR( 'BS-2'!B107=0,'BS-2'!B107=""),"",'BS-2'!D107)</f>
        <v/>
      </c>
      <c r="E185" t="str">
        <f>IF(OR( 'BS-2'!B107=0,'BS-2'!B107=""),"",'BS-2'!E107)</f>
        <v/>
      </c>
      <c r="F185" t="str">
        <f>IF(OR( 'BS-2'!B107=0,'BS-2'!B107=""),"",'BS-2'!F107)</f>
        <v/>
      </c>
      <c r="G185" t="str">
        <f>IF(B185="", "Blank Row", "BS-1"&amp;B185)</f>
        <v>Blank Row</v>
      </c>
    </row>
    <row r="186">
      <c r="B186">
        <f>IF(OR( 'BS-2'!B108=0,'BS-2'!B108=""),"",'BS-2'!B108)</f>
        <v>151</v>
      </c>
      <c r="C186" t="str">
        <f>IF(OR( 'BS-2'!B108=0,'BS-2'!B108=""),"",'BS-2'!C108)</f>
        <v>Total Receipts from Transferred Institutions</v>
      </c>
      <c r="D186">
        <f>SUBTOTAL(9,D176:D185)</f>
        <v>0</v>
      </c>
      <c r="E186">
        <f>SUBTOTAL(9,E176:E185)</f>
        <v>0</v>
      </c>
      <c r="F186">
        <f>SUBTOTAL(9,F176:F185)</f>
        <v>0</v>
      </c>
      <c r="G186" t="str">
        <f>IF(B186="", "Blank Row", "BS-1"&amp;B186)</f>
        <v>BS-1151</v>
      </c>
    </row>
    <row r="187" xml:space="preserve">
      <c r="B187" t="str">
        <v>BS-2 PARTICULARS</v>
      </c>
      <c r="D187" t="str">
        <f>D174</f>
        <v>Actuals for the year 2023-2024   (യഥാര്‍ത്ഥ കണക്ക് 2023-2024)</v>
      </c>
      <c r="E187" t="str">
        <f>E174</f>
        <v>Budget  for the  year (including all revisions) 2024-2025  (പരിഷ്കരിച്ച ബജറ്റ്  2024-2025)</v>
      </c>
      <c r="F187" t="str" xml:space="preserve">
        <f>F174</f>
        <v xml:space="preserve">Budget for the Year2025-2026
 (ബജറ്റ്-2025-2026)</v>
      </c>
      <c r="G187" t="str">
        <v>Statement</v>
      </c>
    </row>
    <row r="188">
      <c r="B188" t="str">
        <f>'BS-2'!B109</f>
        <v>170 - Income from Investments</v>
      </c>
      <c r="G188" t="str">
        <f>IF(B188="", "Blank Row", "BS-1"&amp;B188)</f>
        <v>BS-1170 - Income from Investments</v>
      </c>
    </row>
    <row r="189">
      <c r="B189">
        <f>IF(OR( 'BS-2'!B110=0,'BS-2'!B110=""),"",'BS-2'!B110)</f>
        <v>1701001</v>
      </c>
      <c r="C189" t="str">
        <f>IF(OR( 'BS-2'!B110=0,'BS-2'!B110=""),"",'BS-2'!C110)</f>
        <v>Interest from Investments-നിക്ഷേപങ്ങളില്‍ നിന്നുള്ള പലിശ</v>
      </c>
      <c r="D189">
        <f>IF(OR( 'BS-2'!B110=0,'BS-2'!B110=""),"",'BS-2'!D110)</f>
        <v>0</v>
      </c>
      <c r="E189">
        <f>IF(OR( 'BS-2'!B110=0,'BS-2'!B110=""),"",'BS-2'!E110)</f>
        <v>0</v>
      </c>
      <c r="F189">
        <f>IF(OR( 'BS-2'!B110=0,'BS-2'!B110=""),"",'BS-2'!F110)</f>
        <v>0</v>
      </c>
      <c r="G189" t="str">
        <f>IF(B189="", "Blank Row", "BS-1"&amp;B189)</f>
        <v>BS-11701001</v>
      </c>
    </row>
    <row r="190">
      <c r="B190">
        <f>IF(OR( 'BS-2'!B111=0,'BS-2'!B111=""),"",'BS-2'!B111)</f>
        <v>1702001</v>
      </c>
      <c r="C190" t="str">
        <f>IF(OR( 'BS-2'!B111=0,'BS-2'!B111=""),"",'BS-2'!C111)</f>
        <v>Dividend-നിക്ഷേപങ്ങളില്‍ നിന്നുള്ള അംശആദായം</v>
      </c>
      <c r="D190">
        <f>IF(OR( 'BS-2'!B111=0,'BS-2'!B111=""),"",'BS-2'!D111)</f>
        <v>0</v>
      </c>
      <c r="E190">
        <f>IF(OR( 'BS-2'!B111=0,'BS-2'!B111=""),"",'BS-2'!E111)</f>
        <v>0</v>
      </c>
      <c r="F190">
        <f>IF(OR( 'BS-2'!B111=0,'BS-2'!B111=""),"",'BS-2'!F111)</f>
        <v>0</v>
      </c>
      <c r="G190" t="str">
        <f>IF(B190="", "Blank Row", "BS-1"&amp;B190)</f>
        <v>BS-11702001</v>
      </c>
    </row>
    <row r="191">
      <c r="B191">
        <f>IF(OR( 'BS-2'!B112=0,'BS-2'!B112=""),"",'BS-2'!B112)</f>
        <v>1704001</v>
      </c>
      <c r="C191" t="str">
        <f>IF(OR( 'BS-2'!B112=0,'BS-2'!B112=""),"",'BS-2'!C112)</f>
        <v>Profit on Sale of Investments-നിക്ഷേപങ്ങളുടെ വില്‍പ്പനയില്‍ നിന്നുള്ള ലാഭം</v>
      </c>
      <c r="D191">
        <f>IF(OR( 'BS-2'!B112=0,'BS-2'!B112=""),"",'BS-2'!D112)</f>
        <v>0</v>
      </c>
      <c r="E191">
        <f>IF(OR( 'BS-2'!B112=0,'BS-2'!B112=""),"",'BS-2'!E112)</f>
        <v>0</v>
      </c>
      <c r="F191">
        <f>IF(OR( 'BS-2'!B112=0,'BS-2'!B112=""),"",'BS-2'!F112)</f>
        <v>0</v>
      </c>
      <c r="G191" t="str">
        <f>IF(B191="", "Blank Row", "BS-1"&amp;B191)</f>
        <v>BS-11704001</v>
      </c>
    </row>
    <row r="192">
      <c r="B192">
        <f>IF(OR( 'BS-2'!B113=0,'BS-2'!B113=""),"",'BS-2'!B113)</f>
        <v>1708001</v>
      </c>
      <c r="C192" t="str">
        <f>IF(OR( 'BS-2'!B113=0,'BS-2'!B113=""),"",'BS-2'!C113)</f>
        <v>Other Income from Investments-നിക്ഷേപങ്ങളില്‍ നിന്നുള്ള മറ്റു വരവുകള്‍</v>
      </c>
      <c r="D192">
        <f>IF(OR( 'BS-2'!B113=0,'BS-2'!B113=""),"",'BS-2'!D113)</f>
        <v>0</v>
      </c>
      <c r="E192">
        <f>IF(OR( 'BS-2'!B113=0,'BS-2'!B113=""),"",'BS-2'!E113)</f>
        <v>0</v>
      </c>
      <c r="F192">
        <f>IF(OR( 'BS-2'!B113=0,'BS-2'!B113=""),"",'BS-2'!F113)</f>
        <v>0</v>
      </c>
      <c r="G192" t="str">
        <f>IF(B192="", "Blank Row", "BS-1"&amp;B192)</f>
        <v>BS-11708001</v>
      </c>
    </row>
    <row r="193">
      <c r="B193" t="str">
        <f>IF(OR( 'BS-2'!B114=0,'BS-2'!B114=""),"",'BS-2'!B114)</f>
        <v/>
      </c>
      <c r="C193" t="str">
        <f>IF(OR( 'BS-2'!B114=0,'BS-2'!B114=""),"",'BS-2'!C114)</f>
        <v/>
      </c>
      <c r="D193" t="str">
        <f>IF(OR( 'BS-2'!B114=0,'BS-2'!B114=""),"",'BS-2'!D114)</f>
        <v/>
      </c>
      <c r="E193" t="str">
        <f>IF(OR( 'BS-2'!B114=0,'BS-2'!B114=""),"",'BS-2'!E114)</f>
        <v/>
      </c>
      <c r="F193" t="str">
        <f>IF(OR( 'BS-2'!B114=0,'BS-2'!B114=""),"",'BS-2'!F114)</f>
        <v/>
      </c>
      <c r="G193" t="str">
        <f>IF(B193="", "Blank Row", "BS-1"&amp;B193)</f>
        <v>Blank Row</v>
      </c>
    </row>
    <row r="194">
      <c r="B194" t="str">
        <f>IF(OR( 'BS-2'!B115=0,'BS-2'!B115=""),"",'BS-2'!B115)</f>
        <v/>
      </c>
      <c r="C194" t="str">
        <f>IF(OR( 'BS-2'!B115=0,'BS-2'!B115=""),"",'BS-2'!C115)</f>
        <v/>
      </c>
      <c r="D194" t="str">
        <f>IF(OR( 'BS-2'!B115=0,'BS-2'!B115=""),"",'BS-2'!D115)</f>
        <v/>
      </c>
      <c r="E194" t="str">
        <f>IF(OR( 'BS-2'!B115=0,'BS-2'!B115=""),"",'BS-2'!E115)</f>
        <v/>
      </c>
      <c r="F194" t="str">
        <f>IF(OR( 'BS-2'!B115=0,'BS-2'!B115=""),"",'BS-2'!F115)</f>
        <v/>
      </c>
      <c r="G194" t="str">
        <f>IF(B194="", "Blank Row", "BS-1"&amp;B194)</f>
        <v>Blank Row</v>
      </c>
    </row>
    <row r="195">
      <c r="B195" t="str">
        <f>IF(OR( 'BS-2'!B116=0,'BS-2'!B116=""),"",'BS-2'!B116)</f>
        <v/>
      </c>
      <c r="C195" t="str">
        <f>IF(OR( 'BS-2'!B116=0,'BS-2'!B116=""),"",'BS-2'!C116)</f>
        <v/>
      </c>
      <c r="D195" t="str">
        <f>IF(OR( 'BS-2'!B116=0,'BS-2'!B116=""),"",'BS-2'!D116)</f>
        <v/>
      </c>
      <c r="E195" t="str">
        <f>IF(OR( 'BS-2'!B116=0,'BS-2'!B116=""),"",'BS-2'!E116)</f>
        <v/>
      </c>
      <c r="F195" t="str">
        <f>IF(OR( 'BS-2'!B116=0,'BS-2'!B116=""),"",'BS-2'!F116)</f>
        <v/>
      </c>
      <c r="G195" t="str">
        <f>IF(B195="", "Blank Row", "BS-1"&amp;B195)</f>
        <v>Blank Row</v>
      </c>
    </row>
    <row r="196">
      <c r="B196" t="str">
        <f>IF(OR( 'BS-2'!B117=0,'BS-2'!B117=""),"",'BS-2'!B117)</f>
        <v/>
      </c>
      <c r="C196" t="str">
        <f>IF(OR( 'BS-2'!B117=0,'BS-2'!B117=""),"",'BS-2'!C117)</f>
        <v/>
      </c>
      <c r="D196" t="str">
        <f>IF(OR( 'BS-2'!B117=0,'BS-2'!B117=""),"",'BS-2'!D117)</f>
        <v/>
      </c>
      <c r="E196" t="str">
        <f>IF(OR( 'BS-2'!B117=0,'BS-2'!B117=""),"",'BS-2'!E117)</f>
        <v/>
      </c>
      <c r="F196" t="str">
        <f>IF(OR( 'BS-2'!B117=0,'BS-2'!B117=""),"",'BS-2'!F117)</f>
        <v/>
      </c>
      <c r="G196" t="str">
        <f>IF(B196="", "Blank Row", "BS-1"&amp;B196)</f>
        <v>Blank Row</v>
      </c>
    </row>
    <row r="197">
      <c r="B197" t="str">
        <f>IF(OR( 'BS-2'!B118=0,'BS-2'!B118=""),"",'BS-2'!B118)</f>
        <v/>
      </c>
      <c r="C197" t="str">
        <f>IF(OR( 'BS-2'!B118=0,'BS-2'!B118=""),"",'BS-2'!C118)</f>
        <v/>
      </c>
      <c r="D197" t="str">
        <f>IF(OR( 'BS-2'!B118=0,'BS-2'!B118=""),"",'BS-2'!D118)</f>
        <v/>
      </c>
      <c r="E197" t="str">
        <f>IF(OR( 'BS-2'!B118=0,'BS-2'!B118=""),"",'BS-2'!E118)</f>
        <v/>
      </c>
      <c r="F197" t="str">
        <f>IF(OR( 'BS-2'!B118=0,'BS-2'!B118=""),"",'BS-2'!F118)</f>
        <v/>
      </c>
      <c r="G197" t="str">
        <f>IF(B197="", "Blank Row", "BS-1"&amp;B197)</f>
        <v>Blank Row</v>
      </c>
    </row>
    <row r="198">
      <c r="B198" t="str">
        <f>IF(OR( 'BS-2'!B119=0,'BS-2'!B119=""),"",'BS-2'!B119)</f>
        <v/>
      </c>
      <c r="C198" t="str">
        <f>IF(OR( 'BS-2'!B119=0,'BS-2'!B119=""),"",'BS-2'!C119)</f>
        <v/>
      </c>
      <c r="D198" t="str">
        <f>IF(OR( 'BS-2'!B119=0,'BS-2'!B119=""),"",'BS-2'!D119)</f>
        <v/>
      </c>
      <c r="E198" t="str">
        <f>IF(OR( 'BS-2'!B119=0,'BS-2'!B119=""),"",'BS-2'!E119)</f>
        <v/>
      </c>
      <c r="F198" t="str">
        <f>IF(OR( 'BS-2'!B119=0,'BS-2'!B119=""),"",'BS-2'!F119)</f>
        <v/>
      </c>
      <c r="G198" t="str">
        <f>IF(B198="", "Blank Row", "BS-1"&amp;B198)</f>
        <v>Blank Row</v>
      </c>
    </row>
    <row r="199">
      <c r="B199">
        <f>IF(OR( 'BS-2'!B120=0,'BS-2'!B120=""),"",'BS-2'!B120)</f>
        <v>170</v>
      </c>
      <c r="C199" t="str">
        <f>IF(OR( 'BS-2'!B120=0,'BS-2'!B120=""),"",'BS-2'!C120)</f>
        <v>Total  Income from Investments</v>
      </c>
      <c r="D199">
        <f>SUBTOTAL(9,D189:D198)</f>
        <v>0</v>
      </c>
      <c r="E199">
        <f>SUBTOTAL(9,E189:E198)</f>
        <v>0</v>
      </c>
      <c r="F199">
        <f>SUBTOTAL(9,F189:F198)</f>
        <v>0</v>
      </c>
      <c r="G199" t="str">
        <f>IF(B199="", "Blank Row", "BS-1"&amp;B199)</f>
        <v>BS-1170</v>
      </c>
    </row>
    <row r="200" xml:space="preserve">
      <c r="B200" t="str">
        <v>BS-2 PARTICULARS</v>
      </c>
      <c r="D200" t="str">
        <f>D187</f>
        <v>Actuals for the year 2023-2024   (യഥാര്‍ത്ഥ കണക്ക് 2023-2024)</v>
      </c>
      <c r="E200" t="str">
        <f>E187</f>
        <v>Budget  for the  year (including all revisions) 2024-2025  (പരിഷ്കരിച്ച ബജറ്റ്  2024-2025)</v>
      </c>
      <c r="F200" t="str" xml:space="preserve">
        <f>F187</f>
        <v xml:space="preserve">Budget for the Year2025-2026
 (ബജറ്റ്-2025-2026)</v>
      </c>
      <c r="G200" t="str">
        <v>Statement</v>
      </c>
    </row>
    <row r="201">
      <c r="B201" t="str">
        <f>'BS-2'!B121</f>
        <v>171 - Interest Earned</v>
      </c>
      <c r="G201" t="str">
        <f>IF(B201="", "Blank Row", "BS-1"&amp;B201)</f>
        <v>BS-1171 - Interest Earned</v>
      </c>
    </row>
    <row r="202">
      <c r="B202">
        <f>IF(OR( 'BS-2'!B122=0,'BS-2'!B122=""),"",'BS-2'!B122)</f>
        <v>1711001</v>
      </c>
      <c r="C202" t="str">
        <f>IF(OR( 'BS-2'!B122=0,'BS-2'!B122=""),"",'BS-2'!C122)</f>
        <v xml:space="preserve">Interest from Bank Accounts-ബാങ്ക് നിക്ഷേപങ്ങളില്‍ നിന്നുള്ള പലിശ </v>
      </c>
      <c r="D202">
        <f>IF(OR( 'BS-2'!B122=0,'BS-2'!B122=""),"",'BS-2'!D122)</f>
        <v>658107</v>
      </c>
      <c r="E202">
        <f>IF(OR( 'BS-2'!B122=0,'BS-2'!B122=""),"",'BS-2'!E122)</f>
        <v>700000</v>
      </c>
      <c r="F202">
        <f>IF(OR( 'BS-2'!B122=0,'BS-2'!B122=""),"",'BS-2'!F122)</f>
        <v>800000</v>
      </c>
      <c r="G202" t="str">
        <f>IF(B202="", "Blank Row", "BS-1"&amp;B202)</f>
        <v>BS-11711001</v>
      </c>
    </row>
    <row r="203">
      <c r="B203">
        <f>IF(OR( 'BS-2'!B123=0,'BS-2'!B123=""),"",'BS-2'!B123)</f>
        <v>1712001</v>
      </c>
      <c r="C203" t="str">
        <f>IF(OR( 'BS-2'!B123=0,'BS-2'!B123=""),"",'BS-2'!C123)</f>
        <v>Interest on Loans and Advances to Employees-ജീവനക്കാര്‍ക്ക് നല്‍കിയിട്ടുള്ള മുന്കൂറുകളില്‍ നിന്നുള്ള പലിശ</v>
      </c>
      <c r="D203">
        <f>IF(OR( 'BS-2'!B123=0,'BS-2'!B123=""),"",'BS-2'!D123)</f>
        <v>0</v>
      </c>
      <c r="E203">
        <f>IF(OR( 'BS-2'!B123=0,'BS-2'!B123=""),"",'BS-2'!E123)</f>
        <v>0</v>
      </c>
      <c r="F203">
        <f>IF(OR( 'BS-2'!B123=0,'BS-2'!B123=""),"",'BS-2'!F123)</f>
        <v>0</v>
      </c>
      <c r="G203" t="str">
        <f>IF(B203="", "Blank Row", "BS-1"&amp;B203)</f>
        <v>BS-11712001</v>
      </c>
    </row>
    <row r="204">
      <c r="B204">
        <f>IF(OR( 'BS-2'!B124=0,'BS-2'!B124=""),"",'BS-2'!B124)</f>
        <v>1713001</v>
      </c>
      <c r="C204" t="str">
        <f>IF(OR( 'BS-2'!B124=0,'BS-2'!B124=""),"",'BS-2'!C124)</f>
        <v>Interest on Loans to Others-മറ്റ് വായ്പകളില്‍ നിന്നുള്ള പലിശ വരവുകള്‍</v>
      </c>
      <c r="D204">
        <f>IF(OR( 'BS-2'!B124=0,'BS-2'!B124=""),"",'BS-2'!D124)</f>
        <v>0</v>
      </c>
      <c r="E204">
        <f>IF(OR( 'BS-2'!B124=0,'BS-2'!B124=""),"",'BS-2'!E124)</f>
        <v>0</v>
      </c>
      <c r="F204">
        <f>IF(OR( 'BS-2'!B124=0,'BS-2'!B124=""),"",'BS-2'!F124)</f>
        <v>0</v>
      </c>
      <c r="G204" t="str">
        <f>IF(B204="", "Blank Row", "BS-1"&amp;B204)</f>
        <v>BS-11713001</v>
      </c>
    </row>
    <row r="205">
      <c r="B205">
        <f>IF(OR( 'BS-2'!B125=0,'BS-2'!B125=""),"",'BS-2'!B125)</f>
        <v>1718001</v>
      </c>
      <c r="C205" t="str">
        <f>IF(OR( 'BS-2'!B125=0,'BS-2'!B125=""),"",'BS-2'!C125)</f>
        <v>Other Interest-മറ്റ് പലിശ വരവുകള്‍</v>
      </c>
      <c r="D205">
        <f>IF(OR( 'BS-2'!B125=0,'BS-2'!B125=""),"",'BS-2'!D125)</f>
        <v>0</v>
      </c>
      <c r="E205">
        <f>IF(OR( 'BS-2'!B125=0,'BS-2'!B125=""),"",'BS-2'!E125)</f>
        <v>0</v>
      </c>
      <c r="F205">
        <f>IF(OR( 'BS-2'!B125=0,'BS-2'!B125=""),"",'BS-2'!F125)</f>
        <v>0</v>
      </c>
      <c r="G205" t="str">
        <f>IF(B205="", "Blank Row", "BS-1"&amp;B205)</f>
        <v>BS-11718001</v>
      </c>
    </row>
    <row r="206">
      <c r="B206" t="str">
        <f>IF(OR( 'BS-2'!B126=0,'BS-2'!B126=""),"",'BS-2'!B126)</f>
        <v/>
      </c>
      <c r="C206" t="str">
        <f>IF(OR( 'BS-2'!B126=0,'BS-2'!B126=""),"",'BS-2'!C126)</f>
        <v/>
      </c>
      <c r="D206" t="str">
        <f>IF(OR( 'BS-2'!B126=0,'BS-2'!B126=""),"",'BS-2'!D126)</f>
        <v/>
      </c>
      <c r="E206" t="str">
        <f>IF(OR( 'BS-2'!B126=0,'BS-2'!B126=""),"",'BS-2'!E126)</f>
        <v/>
      </c>
      <c r="F206" t="str">
        <f>IF(OR( 'BS-2'!B126=0,'BS-2'!B126=""),"",'BS-2'!F126)</f>
        <v/>
      </c>
      <c r="G206" t="str">
        <f>IF(B206="", "Blank Row", "BS-1"&amp;B206)</f>
        <v>Blank Row</v>
      </c>
    </row>
    <row r="207">
      <c r="B207" t="str">
        <f>IF(OR( 'BS-2'!B127=0,'BS-2'!B127=""),"",'BS-2'!B127)</f>
        <v/>
      </c>
      <c r="C207" t="str">
        <f>IF(OR( 'BS-2'!B127=0,'BS-2'!B127=""),"",'BS-2'!C127)</f>
        <v/>
      </c>
      <c r="D207" t="str">
        <f>IF(OR( 'BS-2'!B127=0,'BS-2'!B127=""),"",'BS-2'!D127)</f>
        <v/>
      </c>
      <c r="E207" t="str">
        <f>IF(OR( 'BS-2'!B127=0,'BS-2'!B127=""),"",'BS-2'!E127)</f>
        <v/>
      </c>
      <c r="F207" t="str">
        <f>IF(OR( 'BS-2'!B127=0,'BS-2'!B127=""),"",'BS-2'!F127)</f>
        <v/>
      </c>
      <c r="G207" t="str">
        <f>IF(B207="", "Blank Row", "BS-1"&amp;B207)</f>
        <v>Blank Row</v>
      </c>
    </row>
    <row r="208">
      <c r="B208" t="str">
        <f>IF(OR( 'BS-2'!B128=0,'BS-2'!B128=""),"",'BS-2'!B128)</f>
        <v/>
      </c>
      <c r="C208" t="str">
        <f>IF(OR( 'BS-2'!B128=0,'BS-2'!B128=""),"",'BS-2'!C128)</f>
        <v/>
      </c>
      <c r="D208" t="str">
        <f>IF(OR( 'BS-2'!B128=0,'BS-2'!B128=""),"",'BS-2'!D128)</f>
        <v/>
      </c>
      <c r="E208" t="str">
        <f>IF(OR( 'BS-2'!B128=0,'BS-2'!B128=""),"",'BS-2'!E128)</f>
        <v/>
      </c>
      <c r="F208" t="str">
        <f>IF(OR( 'BS-2'!B128=0,'BS-2'!B128=""),"",'BS-2'!F128)</f>
        <v/>
      </c>
      <c r="G208" t="str">
        <f>IF(B208="", "Blank Row", "BS-1"&amp;B208)</f>
        <v>Blank Row</v>
      </c>
    </row>
    <row r="209">
      <c r="B209" t="str">
        <f>IF(OR( 'BS-2'!B129=0,'BS-2'!B129=""),"",'BS-2'!B129)</f>
        <v/>
      </c>
      <c r="C209" t="str">
        <f>IF(OR( 'BS-2'!B129=0,'BS-2'!B129=""),"",'BS-2'!C129)</f>
        <v/>
      </c>
      <c r="D209" t="str">
        <f>IF(OR( 'BS-2'!B129=0,'BS-2'!B129=""),"",'BS-2'!D129)</f>
        <v/>
      </c>
      <c r="E209" t="str">
        <f>IF(OR( 'BS-2'!B129=0,'BS-2'!B129=""),"",'BS-2'!E129)</f>
        <v/>
      </c>
      <c r="F209" t="str">
        <f>IF(OR( 'BS-2'!B129=0,'BS-2'!B129=""),"",'BS-2'!F129)</f>
        <v/>
      </c>
      <c r="G209" t="str">
        <f>IF(B209="", "Blank Row", "BS-1"&amp;B209)</f>
        <v>Blank Row</v>
      </c>
    </row>
    <row r="210">
      <c r="B210" t="str">
        <f>IF(OR( 'BS-2'!B130=0,'BS-2'!B130=""),"",'BS-2'!B130)</f>
        <v/>
      </c>
      <c r="C210" t="str">
        <f>IF(OR( 'BS-2'!B130=0,'BS-2'!B130=""),"",'BS-2'!C130)</f>
        <v/>
      </c>
      <c r="D210" t="str">
        <f>IF(OR( 'BS-2'!B130=0,'BS-2'!B130=""),"",'BS-2'!D130)</f>
        <v/>
      </c>
      <c r="E210" t="str">
        <f>IF(OR( 'BS-2'!B130=0,'BS-2'!B130=""),"",'BS-2'!E130)</f>
        <v/>
      </c>
      <c r="F210" t="str">
        <f>IF(OR( 'BS-2'!B130=0,'BS-2'!B130=""),"",'BS-2'!F130)</f>
        <v/>
      </c>
      <c r="G210" t="str">
        <f>IF(B210="", "Blank Row", "BS-1"&amp;B210)</f>
        <v>Blank Row</v>
      </c>
    </row>
    <row r="211">
      <c r="B211" t="str">
        <f>IF(OR( 'BS-2'!B131=0,'BS-2'!B131=""),"",'BS-2'!B131)</f>
        <v/>
      </c>
      <c r="C211" t="str">
        <f>IF(OR( 'BS-2'!B131=0,'BS-2'!B131=""),"",'BS-2'!C131)</f>
        <v/>
      </c>
      <c r="D211" t="str">
        <f>IF(OR( 'BS-2'!B131=0,'BS-2'!B131=""),"",'BS-2'!D131)</f>
        <v/>
      </c>
      <c r="E211" t="str">
        <f>IF(OR( 'BS-2'!B131=0,'BS-2'!B131=""),"",'BS-2'!E131)</f>
        <v/>
      </c>
      <c r="F211" t="str">
        <f>IF(OR( 'BS-2'!B131=0,'BS-2'!B131=""),"",'BS-2'!F131)</f>
        <v/>
      </c>
      <c r="G211" t="str">
        <f>IF(B211="", "Blank Row", "BS-1"&amp;B211)</f>
        <v>Blank Row</v>
      </c>
    </row>
    <row r="212">
      <c r="B212">
        <f>IF(OR( 'BS-2'!B132=0,'BS-2'!B132=""),"",'BS-2'!B132)</f>
        <v>171</v>
      </c>
      <c r="C212" t="str">
        <f>IF(OR( 'BS-2'!B132=0,'BS-2'!B132=""),"",'BS-2'!C132)</f>
        <v>Total  Interest Earned</v>
      </c>
      <c r="D212">
        <f>SUBTOTAL(9,D202:D211)</f>
        <v>658107</v>
      </c>
      <c r="E212">
        <f>SUBTOTAL(9,E202:E211)</f>
        <v>700000</v>
      </c>
      <c r="F212">
        <f>SUBTOTAL(9,F202:F211)</f>
        <v>800000</v>
      </c>
      <c r="G212" t="str">
        <f>IF(B212="", "Blank Row", "BS-1"&amp;B212)</f>
        <v>BS-1171</v>
      </c>
    </row>
    <row r="213" xml:space="preserve">
      <c r="B213" t="str">
        <v>BS-2 PARTICULARS</v>
      </c>
      <c r="D213" t="str">
        <f>D200</f>
        <v>Actuals for the year 2023-2024   (യഥാര്‍ത്ഥ കണക്ക് 2023-2024)</v>
      </c>
      <c r="E213" t="str">
        <f>E200</f>
        <v>Budget  for the  year (including all revisions) 2024-2025  (പരിഷ്കരിച്ച ബജറ്റ്  2024-2025)</v>
      </c>
      <c r="F213" t="str" xml:space="preserve">
        <f>F200</f>
        <v xml:space="preserve">Budget for the Year2025-2026
 (ബജറ്റ്-2025-2026)</v>
      </c>
      <c r="G213" t="str">
        <v>Statement</v>
      </c>
    </row>
    <row r="214">
      <c r="B214" t="str">
        <f>'BS-2'!B133</f>
        <v>180 - Other Income</v>
      </c>
      <c r="G214" t="str">
        <f>IF(B214="", "Blank Row", "BS-1"&amp;B214)</f>
        <v>BS-1180 - Other Income</v>
      </c>
    </row>
    <row r="215">
      <c r="B215">
        <f>IF(OR( 'BS-2'!B134=0,'BS-2'!B134=""),"",'BS-2'!B134)</f>
        <v>1801001</v>
      </c>
      <c r="C215" t="str">
        <f>IF(OR( 'BS-2'!B134=0,'BS-2'!B134=""),"",'BS-2'!C134)</f>
        <v>Deposits Forfeited-നിക്ഷേപങ്ങള്‍ കണ്ടുകെട്ടിയത്</v>
      </c>
      <c r="D215">
        <f>IF(OR( 'BS-2'!B134=0,'BS-2'!B134=""),"",'BS-2'!D134)</f>
        <v>117534</v>
      </c>
      <c r="E215">
        <f>IF(OR( 'BS-2'!B134=0,'BS-2'!B134=""),"",'BS-2'!E134)</f>
        <v>15000</v>
      </c>
      <c r="F215">
        <f>IF(OR( 'BS-2'!B134=0,'BS-2'!B134=""),"",'BS-2'!F134)</f>
        <v>50000</v>
      </c>
      <c r="G215" t="str">
        <f>IF(B215="", "Blank Row", "BS-1"&amp;B215)</f>
        <v>BS-11801001</v>
      </c>
    </row>
    <row r="216">
      <c r="B216">
        <f>IF(OR( 'BS-2'!B135=0,'BS-2'!B135=""),"",'BS-2'!B135)</f>
        <v>1801101</v>
      </c>
      <c r="C216" t="str">
        <f>IF(OR( 'BS-2'!B135=0,'BS-2'!B135=""),"",'BS-2'!C135)</f>
        <v>Lapsed Deposits-കാലഹരണപ്പെട്ട നിക്ഷേപങ്ങള്‍</v>
      </c>
      <c r="D216">
        <f>IF(OR( 'BS-2'!B135=0,'BS-2'!B135=""),"",'BS-2'!D135)</f>
        <v>0</v>
      </c>
      <c r="E216">
        <f>IF(OR( 'BS-2'!B135=0,'BS-2'!B135=""),"",'BS-2'!E135)</f>
        <v>0</v>
      </c>
      <c r="F216">
        <f>IF(OR( 'BS-2'!B135=0,'BS-2'!B135=""),"",'BS-2'!F135)</f>
        <v>0</v>
      </c>
      <c r="G216" t="str">
        <f>IF(B216="", "Blank Row", "BS-1"&amp;B216)</f>
        <v>BS-11801101</v>
      </c>
    </row>
    <row r="217">
      <c r="B217">
        <f>IF(OR( 'BS-2'!B136=0,'BS-2'!B136=""),"",'BS-2'!B136)</f>
        <v>1802001</v>
      </c>
      <c r="C217" t="str">
        <f>IF(OR( 'BS-2'!B136=0,'BS-2'!B136=""),"",'BS-2'!C136)</f>
        <v>Insurance Claim Recovery-ഇന്ഷുറന്സ് ക്ലെയിം ലഭിച്ചത്</v>
      </c>
      <c r="D217">
        <f>IF(OR( 'BS-2'!B136=0,'BS-2'!B136=""),"",'BS-2'!D136)</f>
        <v>0</v>
      </c>
      <c r="E217">
        <f>IF(OR( 'BS-2'!B136=0,'BS-2'!B136=""),"",'BS-2'!E136)</f>
        <v>0</v>
      </c>
      <c r="F217">
        <f>IF(OR( 'BS-2'!B136=0,'BS-2'!B136=""),"",'BS-2'!F136)</f>
        <v>0</v>
      </c>
      <c r="G217" t="str">
        <f>IF(B217="", "Blank Row", "BS-1"&amp;B217)</f>
        <v>BS-11802001</v>
      </c>
    </row>
    <row r="218">
      <c r="B218">
        <f>IF(OR( 'BS-2'!B137=0,'BS-2'!B137=""),"",'BS-2'!B137)</f>
        <v>1803001</v>
      </c>
      <c r="C218" t="str">
        <f>IF(OR( 'BS-2'!B137=0,'BS-2'!B137=""),"",'BS-2'!C137)</f>
        <v>Profit on Disposal of Fixed Assets-സ്ഥിര ആസ്തികളുടെ വില്പ്പനയിലുള്ള ലാഭം</v>
      </c>
      <c r="D218">
        <f>IF(OR( 'BS-2'!B137=0,'BS-2'!B137=""),"",'BS-2'!D137)</f>
        <v>0</v>
      </c>
      <c r="E218">
        <f>IF(OR( 'BS-2'!B137=0,'BS-2'!B137=""),"",'BS-2'!E137)</f>
        <v>0</v>
      </c>
      <c r="F218">
        <f>IF(OR( 'BS-2'!B137=0,'BS-2'!B137=""),"",'BS-2'!F137)</f>
        <v>0</v>
      </c>
      <c r="G218" t="str">
        <f>IF(B218="", "Blank Row", "BS-1"&amp;B218)</f>
        <v>BS-11803001</v>
      </c>
    </row>
    <row r="219">
      <c r="B219">
        <f>IF(OR( 'BS-2'!B138=0,'BS-2'!B138=""),"",'BS-2'!B138)</f>
        <v>1804001</v>
      </c>
      <c r="C219" t="str">
        <f>IF(OR( 'BS-2'!B138=0,'BS-2'!B138=""),"",'BS-2'!C138)</f>
        <v>Recovery from Employees-ജീവനക്കാരില്‍ നിന്നുള്ള റിക്കവറികള്‍</v>
      </c>
      <c r="D219">
        <f>IF(OR( 'BS-2'!B138=0,'BS-2'!B138=""),"",'BS-2'!D138)</f>
        <v>0</v>
      </c>
      <c r="E219">
        <f>IF(OR( 'BS-2'!B138=0,'BS-2'!B138=""),"",'BS-2'!E138)</f>
        <v>21</v>
      </c>
      <c r="F219">
        <f>IF(OR( 'BS-2'!B138=0,'BS-2'!B138=""),"",'BS-2'!F138)</f>
        <v>0</v>
      </c>
      <c r="G219" t="str">
        <f>IF(B219="", "Blank Row", "BS-1"&amp;B219)</f>
        <v>BS-11804001</v>
      </c>
    </row>
    <row r="220">
      <c r="B220">
        <f>IF(OR( 'BS-2'!B139=0,'BS-2'!B139=""),"",'BS-2'!B139)</f>
        <v>1808001</v>
      </c>
      <c r="C220" t="str">
        <f>IF(OR( 'BS-2'!B139=0,'BS-2'!B139=""),"",'BS-2'!C139)</f>
        <v>Miscellaneous Income</v>
      </c>
      <c r="D220">
        <f>IF(OR( 'BS-2'!B139=0,'BS-2'!B139=""),"",'BS-2'!D139)</f>
        <v>108000</v>
      </c>
      <c r="E220">
        <f>IF(OR( 'BS-2'!B139=0,'BS-2'!B139=""),"",'BS-2'!E139)</f>
        <v>11000</v>
      </c>
      <c r="F220">
        <f>IF(OR( 'BS-2'!B139=0,'BS-2'!B139=""),"",'BS-2'!F139)</f>
        <v>25000</v>
      </c>
      <c r="G220" t="str">
        <f>IF(B220="", "Blank Row", "BS-1"&amp;B220)</f>
        <v>BS-11808001</v>
      </c>
    </row>
    <row r="221">
      <c r="B221" t="str">
        <f>IF(OR( 'BS-2'!B140=0,'BS-2'!B140=""),"",'BS-2'!B140)</f>
        <v/>
      </c>
      <c r="C221" t="str">
        <f>IF(OR( 'BS-2'!B140=0,'BS-2'!B140=""),"",'BS-2'!C140)</f>
        <v/>
      </c>
      <c r="D221" t="str">
        <f>IF(OR( 'BS-2'!B140=0,'BS-2'!B140=""),"",'BS-2'!D140)</f>
        <v/>
      </c>
      <c r="E221" t="str">
        <f>IF(OR( 'BS-2'!B140=0,'BS-2'!B140=""),"",'BS-2'!E140)</f>
        <v/>
      </c>
      <c r="F221" t="str">
        <f>IF(OR( 'BS-2'!B140=0,'BS-2'!B140=""),"",'BS-2'!F140)</f>
        <v/>
      </c>
      <c r="G221" t="str">
        <f>IF(B221="", "Blank Row", "BS-1"&amp;B221)</f>
        <v>Blank Row</v>
      </c>
    </row>
    <row r="222">
      <c r="B222" t="str">
        <f>IF(OR( 'BS-2'!B141=0,'BS-2'!B141=""),"",'BS-2'!B141)</f>
        <v/>
      </c>
      <c r="C222" t="str">
        <f>IF(OR( 'BS-2'!B141=0,'BS-2'!B141=""),"",'BS-2'!C141)</f>
        <v/>
      </c>
      <c r="D222" t="str">
        <f>IF(OR( 'BS-2'!B141=0,'BS-2'!B141=""),"",'BS-2'!D141)</f>
        <v/>
      </c>
      <c r="E222" t="str">
        <f>IF(OR( 'BS-2'!B141=0,'BS-2'!B141=""),"",'BS-2'!E141)</f>
        <v/>
      </c>
      <c r="F222" t="str">
        <f>IF(OR( 'BS-2'!B141=0,'BS-2'!B141=""),"",'BS-2'!F141)</f>
        <v/>
      </c>
      <c r="G222" t="str">
        <f>IF(B222="", "Blank Row", "BS-1"&amp;B222)</f>
        <v>Blank Row</v>
      </c>
    </row>
    <row r="223">
      <c r="B223" t="str">
        <f>IF(OR( 'BS-2'!B142=0,'BS-2'!B142=""),"",'BS-2'!B142)</f>
        <v/>
      </c>
      <c r="C223" t="str">
        <f>IF(OR( 'BS-2'!B142=0,'BS-2'!B142=""),"",'BS-2'!C142)</f>
        <v/>
      </c>
      <c r="D223" t="str">
        <f>IF(OR( 'BS-2'!B142=0,'BS-2'!B142=""),"",'BS-2'!D142)</f>
        <v/>
      </c>
      <c r="E223" t="str">
        <f>IF(OR( 'BS-2'!B142=0,'BS-2'!B142=""),"",'BS-2'!E142)</f>
        <v/>
      </c>
      <c r="F223" t="str">
        <f>IF(OR( 'BS-2'!B142=0,'BS-2'!B142=""),"",'BS-2'!F142)</f>
        <v/>
      </c>
      <c r="G223" t="str">
        <f>IF(B223="", "Blank Row", "BS-1"&amp;B223)</f>
        <v>Blank Row</v>
      </c>
    </row>
    <row r="224">
      <c r="B224" t="str">
        <f>IF(OR( 'BS-2'!B143=0,'BS-2'!B143=""),"",'BS-2'!B143)</f>
        <v/>
      </c>
      <c r="C224" t="str">
        <f>IF(OR( 'BS-2'!B143=0,'BS-2'!B143=""),"",'BS-2'!C143)</f>
        <v/>
      </c>
      <c r="D224" t="str">
        <f>IF(OR( 'BS-2'!B143=0,'BS-2'!B143=""),"",'BS-2'!D143)</f>
        <v/>
      </c>
      <c r="E224" t="str">
        <f>IF(OR( 'BS-2'!B143=0,'BS-2'!B143=""),"",'BS-2'!E143)</f>
        <v/>
      </c>
      <c r="F224" t="str">
        <f>IF(OR( 'BS-2'!B143=0,'BS-2'!B143=""),"",'BS-2'!F143)</f>
        <v/>
      </c>
      <c r="G224" t="str">
        <f>IF(B224="", "Blank Row", "BS-1"&amp;B224)</f>
        <v>Blank Row</v>
      </c>
    </row>
    <row r="225">
      <c r="B225">
        <f>IF(OR( 'BS-2'!B144=0,'BS-2'!B144=""),"",'BS-2'!B144)</f>
        <v>180</v>
      </c>
      <c r="C225" t="str">
        <f>IF(OR( 'BS-2'!B144=0,'BS-2'!B144=""),"",'BS-2'!C144)</f>
        <v>Total Other Income</v>
      </c>
      <c r="D225">
        <f>SUBTOTAL(9,D215:D224)</f>
        <v>225534</v>
      </c>
      <c r="E225">
        <f>SUBTOTAL(9,E215:E224)</f>
        <v>26021</v>
      </c>
      <c r="F225">
        <f>SUBTOTAL(9,F215:F224)</f>
        <v>75000</v>
      </c>
      <c r="G225" t="str">
        <f>IF(B225="", "Blank Row", "BS-1"&amp;B225)</f>
        <v>BS-1180</v>
      </c>
    </row>
    <row r="226">
      <c r="B226" t="str">
        <v>Total-Non tax revenue-ആകെ നികുതിയിതര വരവുകള്‍</v>
      </c>
      <c r="D226">
        <f>SUBTOTAL(9,D83:D224)</f>
        <v>6277136</v>
      </c>
      <c r="E226">
        <f>SUBTOTAL(9,E83:E224)</f>
        <v>6073521</v>
      </c>
      <c r="F226">
        <f>SUBTOTAL(9,F83:F224)</f>
        <v>6074000</v>
      </c>
      <c r="G226" t="str">
        <v>Total</v>
      </c>
    </row>
    <row r="227">
      <c r="B227" t="str">
        <f>B57</f>
        <v>Karassery Grama Panchayath Draft  Budget for the Financial Year 2025-2026</v>
      </c>
      <c r="G227" t="str">
        <f>IF(B227="", "Blank Row", "BS-1"&amp;B227)</f>
        <v>BS-1Karassery Grama Panchayath Draft  Budget for the Financial Year 2025-2026</v>
      </c>
    </row>
    <row r="228">
      <c r="B228" t="str">
        <f>'BS-3'!B5</f>
        <v>BS-3- GENERAL PURPOSE FUND-   ജനറല്‍ പര്‍പ്പസ് ഫണ്ട്  )</v>
      </c>
      <c r="G228" t="str">
        <f>IF(B228="", "Blank Row", "BS-1"&amp;B228)</f>
        <v>BS-1BS-3- GENERAL PURPOSE FUND-   ജനറല്‍ പര്‍പ്പസ് ഫണ്ട്  )</v>
      </c>
    </row>
    <row r="229" xml:space="preserve">
      <c r="B229" t="str">
        <v>DETAILED HEAD CODE</v>
      </c>
      <c r="C229" t="str">
        <v>PARTICULARS (ഇനവിവരം)</v>
      </c>
      <c r="D229" t="str">
        <f>D213</f>
        <v>Actuals for the year 2023-2024   (യഥാര്‍ത്ഥ കണക്ക് 2023-2024)</v>
      </c>
      <c r="E229" t="str">
        <f>E213</f>
        <v>Budget  for the  year (including all revisions) 2024-2025  (പരിഷ്കരിച്ച ബജറ്റ്  2024-2025)</v>
      </c>
      <c r="F229" t="str" xml:space="preserve">
        <f>F213</f>
        <v xml:space="preserve">Budget for the Year2025-2026
 (ബജറ്റ്-2025-2026)</v>
      </c>
      <c r="G229" t="str">
        <f>IF(B229="", "Blank Row", "BS-1"&amp;B229)</f>
        <v>BS-1DETAILED HEAD CODE</v>
      </c>
    </row>
    <row r="230">
      <c r="B230">
        <f>IF(OR(  'BS-3'!B7=0, 'BS-3'!B7=""),"", 'BS-3'!B7)</f>
        <v>1601005</v>
      </c>
      <c r="C230" t="str">
        <f>IF(OR(  'BS-3'!B7=0, 'BS-3'!B7=""),"", 'BS-3'!C7)</f>
        <v xml:space="preserve">General purpose fund-ജനറല്‍ പര്‍പ്പസ് ഫണ്ട് </v>
      </c>
      <c r="D230">
        <f>IF(OR(  'BS-3'!B7=0, 'BS-3'!B7=""),"", 'BS-3'!D7)</f>
        <v>14495400</v>
      </c>
      <c r="E230">
        <f>IF(OR(  'BS-3'!B7=0, 'BS-3'!B7=""),"", 'BS-3'!E7)</f>
        <v>21933000</v>
      </c>
      <c r="F230">
        <f>IF(OR(  'BS-3'!B7=0, 'BS-3'!B7=""),"", 'BS-3'!F7)</f>
        <v>22031000</v>
      </c>
      <c r="G230" t="str">
        <f>IF(B230="", "Blank Row", "BS-1"&amp;B230)</f>
        <v>BS-11601005</v>
      </c>
    </row>
    <row r="231">
      <c r="B231" t="str">
        <f>IF(OR(  'BS-3'!B8=0, 'BS-3'!B8=""),"", 'BS-3'!B8)</f>
        <v/>
      </c>
      <c r="C231" t="str">
        <f>IF(OR(  'BS-3'!B8=0, 'BS-3'!B8=""),"", 'BS-3'!C8)</f>
        <v/>
      </c>
      <c r="D231" t="str">
        <f>IF(OR(  'BS-3'!B8=0, 'BS-3'!B8=""),"", 'BS-3'!D8)</f>
        <v/>
      </c>
      <c r="E231" t="str">
        <f>IF(OR(  'BS-3'!B8=0, 'BS-3'!B8=""),"", 'BS-3'!E8)</f>
        <v/>
      </c>
      <c r="F231" t="str">
        <f>IF(OR(  'BS-3'!B8=0, 'BS-3'!B8=""),"", 'BS-3'!F8)</f>
        <v/>
      </c>
      <c r="G231" t="str">
        <f>IF(B231="", "Blank Row", "BS-1"&amp;B231)</f>
        <v>Blank Row</v>
      </c>
    </row>
    <row r="232">
      <c r="B232">
        <f>IF(OR(  'BS-3'!B9=0, 'BS-3'!B9=""),"", 'BS-3'!B9)</f>
        <v>160</v>
      </c>
      <c r="C232" t="str">
        <f>IF(OR(  'BS-3'!B9=0, 'BS-3'!B9=""),"", 'BS-3'!C9)</f>
        <v xml:space="preserve">Total-General purpose fund-ജനറല്‍ പര്‍പ്പസ് ഫണ്ട് </v>
      </c>
      <c r="D232">
        <f>SUBTOTAL(9,D230:D231)</f>
        <v>14495400</v>
      </c>
      <c r="E232">
        <f>SUBTOTAL(9,E230:E231)</f>
        <v>21933000</v>
      </c>
      <c r="F232">
        <f>SUBTOTAL(9,F230:F231)</f>
        <v>22031000</v>
      </c>
      <c r="G232" t="str">
        <f>IF(B232="", "Blank Row", "BS-1"&amp;B232)</f>
        <v>BS-1160</v>
      </c>
    </row>
    <row r="233">
      <c r="B233" t="str">
        <f>B57</f>
        <v>Karassery Grama Panchayath Draft  Budget for the Financial Year 2025-2026</v>
      </c>
      <c r="G233" t="str">
        <f>IF(B233="", "Blank Row", "BS-1"&amp;B233)</f>
        <v>BS-1Karassery Grama Panchayath Draft  Budget for the Financial Year 2025-2026</v>
      </c>
    </row>
    <row r="234">
      <c r="B234" t="str">
        <f>'BS-4'!B5</f>
        <v xml:space="preserve">BS-4 -REVENUE INCOME-PLAN GRANTS- (പദ്ധതി ചെലവുകള്‍ക്കു വേണ്ടിയുള്ള ഗ്രാന്‍റ്/ഫണ്ട്/വിഹിതം - റവന്യു വരവുകള്‍ )  </v>
      </c>
      <c r="G234" t="str">
        <f>IF(B234="", "Blank Row", "BS-1"&amp;B234)</f>
        <v xml:space="preserve">BS-1BS-4 -REVENUE INCOME-PLAN GRANTS- (പദ്ധതി ചെലവുകള്‍ക്കു വേണ്ടിയുള്ള ഗ്രാന്‍റ്/ഫണ്ട്/വിഹിതം - റവന്യു വരവുകള്‍ )  </v>
      </c>
    </row>
    <row r="235" xml:space="preserve">
      <c r="B235" t="str">
        <v>DETAILED HEAD CODE</v>
      </c>
      <c r="C235" t="str">
        <v>PARTICULARS (ഇനവിവരം)</v>
      </c>
      <c r="D235" t="str">
        <f>D229</f>
        <v>Actuals for the year 2023-2024   (യഥാര്‍ത്ഥ കണക്ക് 2023-2024)</v>
      </c>
      <c r="E235" t="str">
        <f>E229</f>
        <v>Budget  for the  year (including all revisions) 2024-2025  (പരിഷ്കരിച്ച ബജറ്റ്  2024-2025)</v>
      </c>
      <c r="F235" t="str" xml:space="preserve">
        <f>F229</f>
        <v xml:space="preserve">Budget for the Year2025-2026
 (ബജറ്റ്-2025-2026)</v>
      </c>
      <c r="G235" t="str">
        <f>IF(B235="", "Blank Row", "BS-1"&amp;B235)</f>
        <v>BS-1DETAILED HEAD CODE</v>
      </c>
    </row>
    <row r="236">
      <c r="B236">
        <f>IF(OR(   'BS-4'!B7=0, 'BS-4'!B7=""),"",'BS-4'!B7)</f>
        <v>3111001</v>
      </c>
      <c r="C236" t="str">
        <f>IF(OR(   'BS-4'!B7=0, 'BS-4'!B7=""),"",'BS-4'!C7)</f>
        <v>Special Funds-പ്രത്യേക ഫണ്ട്</v>
      </c>
      <c r="D236">
        <f>IF(OR(   'BS-4'!B7=0, 'BS-4'!B7=""),"",'BS-4'!D7)</f>
        <v>0</v>
      </c>
      <c r="E236">
        <f>IF(OR(   'BS-4'!B7=0, 'BS-4'!B7=""),"",'BS-4'!E7)</f>
        <v>0</v>
      </c>
      <c r="F236">
        <f>IF(OR(   'BS-4'!B7=0, 'BS-4'!B7=""),"",'BS-4'!F7)</f>
        <v>0</v>
      </c>
      <c r="G236" t="str">
        <f>IF(B236="", "Blank Row", "BS-1"&amp;B236)</f>
        <v>BS-13111001</v>
      </c>
    </row>
    <row r="237">
      <c r="B237">
        <f>IF(OR(   'BS-4'!B8=0, 'BS-4'!B8=""),"",'BS-4'!B8)</f>
        <v>3112001</v>
      </c>
      <c r="C237" t="str">
        <f>IF(OR(   'BS-4'!B8=0, 'BS-4'!B8=""),"",'BS-4'!C8)</f>
        <v xml:space="preserve">Development Fund for Transfer to Other LSGIs for Joint Venture Project - for Capital Expenditure-സംയോജിത പദ്ധതികള്‍ക്കുള്ള വികസന ഫണ്ട് വിഹിതം-മൂലധന  ചെലവുകള്‍ക്ക്‌ </v>
      </c>
      <c r="D237">
        <f>IF(OR(   'BS-4'!B8=0, 'BS-4'!B8=""),"",'BS-4'!D8)</f>
        <v>0</v>
      </c>
      <c r="E237">
        <f>IF(OR(   'BS-4'!B8=0, 'BS-4'!B8=""),"",'BS-4'!E8)</f>
        <v>0</v>
      </c>
      <c r="F237">
        <f>IF(OR(   'BS-4'!B8=0, 'BS-4'!B8=""),"",'BS-4'!F8)</f>
        <v>0</v>
      </c>
      <c r="G237" t="str">
        <f>IF(B237="", "Blank Row", "BS-1"&amp;B237)</f>
        <v>BS-13112001</v>
      </c>
    </row>
    <row r="238">
      <c r="B238">
        <f>IF(OR(   'BS-4'!B9=0, 'BS-4'!B9=""),"",'BS-4'!B9)</f>
        <v>3112002</v>
      </c>
      <c r="C238" t="str">
        <f>IF(OR(   'BS-4'!B9=0, 'BS-4'!B9=""),"",'BS-4'!C9)</f>
        <v xml:space="preserve">Development Fund for Transfer to Other LSGIs for Joint Venture Project - for Revenue Expenditure -സംയോജിത പദ്ധതികള്‍ക്കുള്ള വികസന ഫണ്ട് വിഹിതം-റവന്യു ചെലവുകള്‍ക്ക്‌ </v>
      </c>
      <c r="D238">
        <f>IF(OR(   'BS-4'!B9=0, 'BS-4'!B9=""),"",'BS-4'!D9)</f>
        <v>0</v>
      </c>
      <c r="E238">
        <f>IF(OR(   'BS-4'!B9=0, 'BS-4'!B9=""),"",'BS-4'!E9)</f>
        <v>0</v>
      </c>
      <c r="F238">
        <f>IF(OR(   'BS-4'!B9=0, 'BS-4'!B9=""),"",'BS-4'!F9)</f>
        <v>0</v>
      </c>
      <c r="G238" t="str">
        <f>IF(B238="", "Blank Row", "BS-1"&amp;B238)</f>
        <v>BS-13112002</v>
      </c>
    </row>
    <row r="239">
      <c r="B239">
        <f>IF(OR(   'BS-4'!B10=0, 'BS-4'!B10=""),"",'BS-4'!B10)</f>
        <v>3112003</v>
      </c>
      <c r="C239" t="str">
        <f>IF(OR(   'BS-4'!B10=0, 'BS-4'!B10=""),"",'BS-4'!C10)</f>
        <v xml:space="preserve">Development Fund for Transfer to Other LSGIs for Other Specific Purposes - for Capital Expenditure-പ്രത്യേക  പദ്ധതികള്‍ക്കുള്ള വികസന ഫണ്ട് വിഹിതം-മൂലധന ചെലവുകള്‍ക്ക്‌ </v>
      </c>
      <c r="D239">
        <f>IF(OR(   'BS-4'!B10=0, 'BS-4'!B10=""),"",'BS-4'!D10)</f>
        <v>0</v>
      </c>
      <c r="E239">
        <f>IF(OR(   'BS-4'!B10=0, 'BS-4'!B10=""),"",'BS-4'!E10)</f>
        <v>0</v>
      </c>
      <c r="F239">
        <f>IF(OR(   'BS-4'!B10=0, 'BS-4'!B10=""),"",'BS-4'!F10)</f>
        <v>0</v>
      </c>
      <c r="G239" t="str">
        <f>IF(B239="", "Blank Row", "BS-1"&amp;B239)</f>
        <v>BS-13112003</v>
      </c>
    </row>
    <row r="240">
      <c r="B240">
        <f>IF(OR(   'BS-4'!B11=0, 'BS-4'!B11=""),"",'BS-4'!B11)</f>
        <v>3112004</v>
      </c>
      <c r="C240" t="str">
        <f>IF(OR(   'BS-4'!B11=0, 'BS-4'!B11=""),"",'BS-4'!C11)</f>
        <v xml:space="preserve">Development Fund for Transfer to Other LSGIs for Other Specific Purposes - for Revenue Expenditure-പ്രത്യേക  പദ്ധതികള്‍ക്കുള്ള വികസന ഫണ്ട് വിഹിതം-റവന്യു ചെലവുകള്‍ക്ക്‌ </v>
      </c>
      <c r="D240">
        <f>IF(OR(   'BS-4'!B11=0, 'BS-4'!B11=""),"",'BS-4'!D11)</f>
        <v>0</v>
      </c>
      <c r="E240">
        <f>IF(OR(   'BS-4'!B11=0, 'BS-4'!B11=""),"",'BS-4'!E11)</f>
        <v>0</v>
      </c>
      <c r="F240">
        <f>IF(OR(   'BS-4'!B11=0, 'BS-4'!B11=""),"",'BS-4'!F11)</f>
        <v>0</v>
      </c>
      <c r="G240" t="str">
        <f>IF(B240="", "Blank Row", "BS-1"&amp;B240)</f>
        <v>BS-13112004</v>
      </c>
    </row>
    <row r="241">
      <c r="B241">
        <f>IF(OR(   'BS-4'!B12=0, 'BS-4'!B12=""),"",'BS-4'!B12)</f>
        <v>3117101</v>
      </c>
      <c r="C241" t="str">
        <f>IF(OR(   'BS-4'!B12=0, 'BS-4'!B12=""),"",'BS-4'!C12)</f>
        <v xml:space="preserve"> Trust or Agency Funds-ട്രസ്റ്റ്/ഏജന്‍സി ഫണ്ടുകള്‍</v>
      </c>
      <c r="D241">
        <f>IF(OR(   'BS-4'!B12=0, 'BS-4'!B12=""),"",'BS-4'!D12)</f>
        <v>0</v>
      </c>
      <c r="E241">
        <f>IF(OR(   'BS-4'!B12=0, 'BS-4'!B12=""),"",'BS-4'!E12)</f>
        <v>0</v>
      </c>
      <c r="F241">
        <f>IF(OR(   'BS-4'!B12=0, 'BS-4'!B12=""),"",'BS-4'!F12)</f>
        <v>0</v>
      </c>
      <c r="G241" t="str">
        <f>IF(B241="", "Blank Row", "BS-1"&amp;B241)</f>
        <v>BS-13117101</v>
      </c>
    </row>
    <row r="242">
      <c r="B242">
        <f>IF(OR(   'BS-4'!B13=0, 'BS-4'!B13=""),"",'BS-4'!B13)</f>
        <v>3121001</v>
      </c>
      <c r="C242" t="str">
        <f>IF(OR(   'BS-4'!B13=0, 'BS-4'!B13=""),"",'BS-4'!C13)</f>
        <v>capital contribution-</v>
      </c>
      <c r="D242">
        <f>IF(OR(   'BS-4'!B13=0, 'BS-4'!B13=""),"",'BS-4'!D13)</f>
        <v>0</v>
      </c>
      <c r="E242">
        <f>IF(OR(   'BS-4'!B13=0, 'BS-4'!B13=""),"",'BS-4'!E13)</f>
        <v>0</v>
      </c>
      <c r="F242">
        <f>IF(OR(   'BS-4'!B13=0, 'BS-4'!B13=""),"",'BS-4'!F13)</f>
        <v>0</v>
      </c>
      <c r="G242" t="str">
        <f>IF(B242="", "Blank Row", "BS-1"&amp;B242)</f>
        <v>BS-13121001</v>
      </c>
    </row>
    <row r="243">
      <c r="B243">
        <f>IF(OR(   'BS-4'!B14=0, 'BS-4'!B14=""),"",'BS-4'!B14)</f>
        <v>3201001</v>
      </c>
      <c r="C243" t="str">
        <f>IF(OR(   'BS-4'!B14=0, 'BS-4'!B14=""),"",'BS-4'!C14)</f>
        <v xml:space="preserve">Grants, Funds &amp; Contributions for Specific Purposes -centrally sponsored  Schemes-കേന്ദ്രാവിഷ്കൃത പദ്ധതികള്‍ക്ക്  വേണ്ടിയുള്ള ഗ്രാന്റുകളും ഫണ്ടുകളും വിഹിതങ്ങളും </v>
      </c>
      <c r="D243">
        <f>IF(OR(   'BS-4'!B14=0, 'BS-4'!B14=""),"",'BS-4'!D14)</f>
        <v>39249819</v>
      </c>
      <c r="E243">
        <f>IF(OR(   'BS-4'!B14=0, 'BS-4'!B14=""),"",'BS-4'!E14)</f>
        <v>20000000</v>
      </c>
      <c r="F243">
        <f>IF(OR(   'BS-4'!B14=0, 'BS-4'!B14=""),"",'BS-4'!F14)</f>
        <v>41701984</v>
      </c>
      <c r="G243" t="str">
        <f>IF(B243="", "Blank Row", "BS-1"&amp;B243)</f>
        <v>BS-13201001</v>
      </c>
    </row>
    <row r="244">
      <c r="B244">
        <f>IF(OR(   'BS-4'!B15=0, 'BS-4'!B15=""),"",'BS-4'!B15)</f>
        <v>3201002</v>
      </c>
      <c r="C244" t="str">
        <f>IF(OR(   'BS-4'!B15=0, 'BS-4'!B15=""),"",'BS-4'!C15)</f>
        <v xml:space="preserve">Grants, Funds &amp; Contributions for Specific Purposes - Other Central Government Grants -  കേന്ദ്ര സര്‍ക്കാരില്‍ നിന്നുള്ള ഗ്രാന്റുകളും ഫണ്ടുകളും വിഹിതങ്ങളും--പ്രത്യേക  പദ്ധതികള്‍ക്കുള്ളത് </v>
      </c>
      <c r="D244">
        <f>IF(OR(   'BS-4'!B15=0, 'BS-4'!B15=""),"",'BS-4'!D15)</f>
        <v>5674152</v>
      </c>
      <c r="E244">
        <f>IF(OR(   'BS-4'!B15=0, 'BS-4'!B15=""),"",'BS-4'!E15)</f>
        <v>12500000</v>
      </c>
      <c r="F244">
        <f>IF(OR(   'BS-4'!B15=0, 'BS-4'!B15=""),"",'BS-4'!F15)</f>
        <v>8500000</v>
      </c>
      <c r="G244" t="str">
        <f>IF(B244="", "Blank Row", "BS-1"&amp;B244)</f>
        <v>BS-13201002</v>
      </c>
    </row>
    <row r="245">
      <c r="B245">
        <f>IF(OR(   'BS-4'!B16=0, 'BS-4'!B16=""),"",'BS-4'!B16)</f>
        <v>3202001</v>
      </c>
      <c r="C245" t="str">
        <f>IF(OR(   'BS-4'!B16=0, 'BS-4'!B16=""),"",'BS-4'!C16)</f>
        <v>Development Fund - General - Revenue-വികസന ഫണ്ട് - പൊതുവിഭാഗം - റവന്യൂ ചെലവുകള്‍ക്കായുള്ള വരവുകള്‍</v>
      </c>
      <c r="D245">
        <f>IF(OR(   'BS-4'!B16=0, 'BS-4'!B16=""),"",'BS-4'!D16)</f>
        <v>22043332</v>
      </c>
      <c r="E245">
        <f>IF(OR(   'BS-4'!B16=0, 'BS-4'!B16=""),"",'BS-4'!E16)</f>
        <v>17632000</v>
      </c>
      <c r="F245">
        <f>IF(OR(   'BS-4'!B16=0, 'BS-4'!B16=""),"",'BS-4'!F16)</f>
        <v>23523000</v>
      </c>
      <c r="G245" t="str">
        <f>IF(B245="", "Blank Row", "BS-1"&amp;B245)</f>
        <v>BS-13202001</v>
      </c>
    </row>
    <row r="246">
      <c r="B246">
        <f>IF(OR(   'BS-4'!B17=0, 'BS-4'!B17=""),"",'BS-4'!B17)</f>
        <v>3202001</v>
      </c>
      <c r="C246" t="str">
        <f>IF(OR(   'BS-4'!B17=0, 'BS-4'!B17=""),"",'BS-4'!C17)</f>
        <v>Development Fund - SCSP -Revenue -വികസന ഫണ്ട് - പട്ടികജാതി ഘടകപദ്ധതി - റവന്യൂ ചെലവുകള്‍ക്കായുള്ള വരവുകള്‍</v>
      </c>
      <c r="D246">
        <f>IF(OR(   'BS-4'!B17=0, 'BS-4'!B17=""),"",'BS-4'!D17)</f>
        <v>6911509</v>
      </c>
      <c r="E246">
        <f>IF(OR(   'BS-4'!B17=0, 'BS-4'!B17=""),"",'BS-4'!E17)</f>
        <v>7165000</v>
      </c>
      <c r="F246">
        <f>IF(OR(   'BS-4'!B17=0, 'BS-4'!B17=""),"",'BS-4'!F17)</f>
        <v>7667000</v>
      </c>
      <c r="G246" t="str">
        <f>IF(B246="", "Blank Row", "BS-1"&amp;B246)</f>
        <v>BS-13202001</v>
      </c>
    </row>
    <row r="247">
      <c r="B247">
        <f>IF(OR(   'BS-4'!B18=0, 'BS-4'!B18=""),"",'BS-4'!B18)</f>
        <v>3202001</v>
      </c>
      <c r="C247" t="str">
        <f>IF(OR(   'BS-4'!B18=0, 'BS-4'!B18=""),"",'BS-4'!C18)</f>
        <v>Development Fund - TSP - Revenuel -വികസന ഫണ്ട് - പട്ടികവര്‍ഗ്ഗഘടകപദ്ധതി - റവന്യൂ ചെലവുകള്‍ക്കായുള്ള വരവുകള്‍</v>
      </c>
      <c r="D247">
        <f>IF(OR(   'BS-4'!B18=0, 'BS-4'!B18=""),"",'BS-4'!D18)</f>
        <v>1555697</v>
      </c>
      <c r="E247">
        <f>IF(OR(   'BS-4'!B18=0, 'BS-4'!B18=""),"",'BS-4'!E18)</f>
        <v>2064000</v>
      </c>
      <c r="F247">
        <f>IF(OR(   'BS-4'!B18=0, 'BS-4'!B18=""),"",'BS-4'!F18)</f>
        <v>2208000</v>
      </c>
      <c r="G247" t="str">
        <f>IF(B247="", "Blank Row", "BS-1"&amp;B247)</f>
        <v>BS-13202001</v>
      </c>
    </row>
    <row r="248">
      <c r="B248">
        <f>IF(OR(   'BS-4'!B19=0, 'BS-4'!B19=""),"",'BS-4'!B19)</f>
        <v>3202001</v>
      </c>
      <c r="C248" t="str">
        <f>IF(OR(   'BS-4'!B19=0, 'BS-4'!B19=""),"",'BS-4'!C19)</f>
        <v>Development Fund - CFC  - Revenue -വികസന ഫണ്ട് - കേന്ദ്രധനകാര്യ കമ്മീഷന്‍ ഗ്രാന്‍റ്- റവന്യൂ ചെലവുകള്‍ക്കായുള്ള വരവുകള്‍</v>
      </c>
      <c r="D248">
        <f>IF(OR(   'BS-4'!B19=0, 'BS-4'!B19=""),"",'BS-4'!D19)</f>
        <v>498803</v>
      </c>
      <c r="E248">
        <f>IF(OR(   'BS-4'!B19=0, 'BS-4'!B19=""),"",'BS-4'!E19)</f>
        <v>17001963</v>
      </c>
      <c r="F248">
        <f>IF(OR(   'BS-4'!B19=0, 'BS-4'!B19=""),"",'BS-4'!F19)</f>
        <v>5137000</v>
      </c>
      <c r="G248" t="str">
        <f>IF(B248="", "Blank Row", "BS-1"&amp;B248)</f>
        <v>BS-13202001</v>
      </c>
    </row>
    <row r="249">
      <c r="B249">
        <f>IF(OR(   'BS-4'!B20=0, 'BS-4'!B20=""),"",'BS-4'!B20)</f>
        <v>3202001</v>
      </c>
      <c r="C249" t="str">
        <f>IF(OR(   'BS-4'!B20=0, 'BS-4'!B20=""),"",'BS-4'!C20)</f>
        <v>Development Fund - KLGSDP  - Revenue -വികസന ഫണ്ട് - ലോകബാങ്ക് ധനസഹായം- റവന്യൂ ചെലവുകള്‍ക്കായുള്ള വരവുകള്‍</v>
      </c>
      <c r="D249">
        <f>IF(OR(   'BS-4'!B20=0, 'BS-4'!B20=""),"",'BS-4'!D20)</f>
        <v>0</v>
      </c>
      <c r="E249">
        <f>IF(OR(   'BS-4'!B20=0, 'BS-4'!B20=""),"",'BS-4'!E20)</f>
        <v>0</v>
      </c>
      <c r="F249">
        <f>IF(OR(   'BS-4'!B20=0, 'BS-4'!B20=""),"",'BS-4'!F20)</f>
        <v>0</v>
      </c>
      <c r="G249" t="str">
        <f>IF(B249="", "Blank Row", "BS-1"&amp;B249)</f>
        <v>BS-13202001</v>
      </c>
    </row>
    <row r="250">
      <c r="B250">
        <f>IF(OR(   'BS-4'!B21=0, 'BS-4'!B21=""),"",'BS-4'!B21)</f>
        <v>3202001</v>
      </c>
      <c r="C250" t="str">
        <f>IF(OR(   'BS-4'!B21=0, 'BS-4'!B21=""),"",'BS-4'!C21)</f>
        <v>Development Fund - Special Grant  - Revenue -വികസന ഫണ്ട് - സ്പെഷ്യല്‍ ഗ്രാന്‍റ്- റവന്യൂ ചെലവുകള്‍ക്കായുള്ള വരവുകള്‍</v>
      </c>
      <c r="D250">
        <f>IF(OR(   'BS-4'!B21=0, 'BS-4'!B21=""),"",'BS-4'!D21)</f>
        <v>0</v>
      </c>
      <c r="E250">
        <f>IF(OR(   'BS-4'!B21=0, 'BS-4'!B21=""),"",'BS-4'!E21)</f>
        <v>0</v>
      </c>
      <c r="F250">
        <f>IF(OR(   'BS-4'!B21=0, 'BS-4'!B21=""),"",'BS-4'!F21)</f>
        <v>0</v>
      </c>
      <c r="G250" t="str">
        <f>IF(B250="", "Blank Row", "BS-1"&amp;B250)</f>
        <v>BS-13202001</v>
      </c>
    </row>
    <row r="251">
      <c r="B251">
        <f>IF(OR(   'BS-4'!B22=0, 'BS-4'!B22=""),"",'BS-4'!B22)</f>
        <v>3202001</v>
      </c>
      <c r="C251" t="str">
        <f>IF(OR(   'BS-4'!B22=0, 'BS-4'!B22=""),"",'BS-4'!C22)</f>
        <v>Maintenance Fund - Road Assets -Revenue- സംരക്ഷണച്ചെലവ് - റോഡ് ആസ്തികള്‍-- റവന്യൂ ചെലവുകള്‍ക്കായുള്ള വരവുകള്‍</v>
      </c>
      <c r="D251">
        <f>IF(OR(   'BS-4'!B22=0, 'BS-4'!B22=""),"",'BS-4'!D22)</f>
        <v>6079088</v>
      </c>
      <c r="E251">
        <f>IF(OR(   'BS-4'!B22=0, 'BS-4'!B22=""),"",'BS-4'!E22)</f>
        <v>20775000</v>
      </c>
      <c r="F251">
        <f>IF(OR(   'BS-4'!B22=0, 'BS-4'!B22=""),"",'BS-4'!F22)</f>
        <v>20646000</v>
      </c>
      <c r="G251" t="str">
        <f>IF(B251="", "Blank Row", "BS-1"&amp;B251)</f>
        <v>BS-13202001</v>
      </c>
    </row>
    <row r="252">
      <c r="B252">
        <f>IF(OR(   'BS-4'!B23=0, 'BS-4'!B23=""),"",'BS-4'!B23)</f>
        <v>3202001</v>
      </c>
      <c r="C252" t="str">
        <f>IF(OR(   'BS-4'!B23=0, 'BS-4'!B23=""),"",'BS-4'!C23)</f>
        <v>Maintenance Fund - Non Road Assets - Revenue - സംരക്ഷണച്ചെലവ് - റോഡ് ഇതര ആസ്തികള്‍-- റവന്യൂ ചെലവുകള്‍ക്കായുള്ള വരവുകള്‍</v>
      </c>
      <c r="D252">
        <f>IF(OR(   'BS-4'!B23=0, 'BS-4'!B23=""),"",'BS-4'!D23)</f>
        <v>2114896</v>
      </c>
      <c r="E252">
        <f>IF(OR(   'BS-4'!B23=0, 'BS-4'!B23=""),"",'BS-4'!E23)</f>
        <v>4867000</v>
      </c>
      <c r="F252">
        <f>IF(OR(   'BS-4'!B23=0, 'BS-4'!B23=""),"",'BS-4'!F23)</f>
        <v>4930000</v>
      </c>
      <c r="G252" t="str">
        <f>IF(B252="", "Blank Row", "BS-1"&amp;B252)</f>
        <v>BS-13202001</v>
      </c>
    </row>
    <row r="253">
      <c r="B253">
        <f>IF(OR(   'BS-4'!B24=0, 'BS-4'!B24=""),"",'BS-4'!B24)</f>
        <v>3202002</v>
      </c>
      <c r="C253" t="str">
        <f>IF(OR(   'BS-4'!B24=0, 'BS-4'!B24=""),"",'BS-4'!C24)</f>
        <v xml:space="preserve">Fund for Transferred Institutions -ഘടക സ്ഥാപനങ്ങള്‍ക്ക്  വേണ്ടിയുള്ള പ്രത്യേക ഫണ്ടുകള്‍  </v>
      </c>
      <c r="D253">
        <f>IF(OR(   'BS-4'!B24=0, 'BS-4'!B24=""),"",'BS-4'!D24)</f>
        <v>0</v>
      </c>
      <c r="E253">
        <f>IF(OR(   'BS-4'!B24=0, 'BS-4'!B24=""),"",'BS-4'!E24)</f>
        <v>0</v>
      </c>
      <c r="F253">
        <f>IF(OR(   'BS-4'!B24=0, 'BS-4'!B24=""),"",'BS-4'!F24)</f>
        <v>0</v>
      </c>
      <c r="G253" t="str">
        <f>IF(B253="", "Blank Row", "BS-1"&amp;B253)</f>
        <v>BS-13202002</v>
      </c>
    </row>
    <row r="254">
      <c r="B254">
        <f>IF(OR(   'BS-4'!B25=0, 'BS-4'!B25=""),"",'BS-4'!B25)</f>
        <v>3202003</v>
      </c>
      <c r="C254" t="str">
        <f>IF(OR(   'BS-4'!B25=0, 'BS-4'!B25=""),"",'BS-4'!C25)</f>
        <v xml:space="preserve">Grants, Funds &amp; Contributions for Specific Purposes - Other than Development Fund and State Sponsored Scheme Funds - Other purposes-വികസന ഫണ്ടുംസംസ്ഥാനാവിഷ്കൃത ഫണ്ടും ഒഴികെ മറ്റ് ആവശ്യങ്ങള്‍ക്കുള്ള   ഗ്രാന്റുകളും ഫണ്ടുകളും വിഹിതങ്ങളും </v>
      </c>
      <c r="D254">
        <f>IF(OR(   'BS-4'!B25=0, 'BS-4'!B25=""),"",'BS-4'!D25)</f>
        <v>0</v>
      </c>
      <c r="E254">
        <f>IF(OR(   'BS-4'!B25=0, 'BS-4'!B25=""),"",'BS-4'!E25)</f>
        <v>0</v>
      </c>
      <c r="F254">
        <f>IF(OR(   'BS-4'!B25=0, 'BS-4'!B25=""),"",'BS-4'!F25)</f>
        <v>0</v>
      </c>
      <c r="G254" t="str">
        <f>IF(B254="", "Blank Row", "BS-1"&amp;B254)</f>
        <v>BS-13202003</v>
      </c>
    </row>
    <row r="255">
      <c r="B255">
        <f>IF(OR(   'BS-4'!B26=0, 'BS-4'!B26=""),"",'BS-4'!B26)</f>
        <v>3203001</v>
      </c>
      <c r="C255" t="str">
        <f>IF(OR(   'BS-4'!B26=0, 'BS-4'!B26=""),"",'BS-4'!C26)</f>
        <v xml:space="preserve">Grants, Funds &amp; Contributions for Specific Purposes - Other Government Agencies  മറ്റ് സര്‍ക്കാര്‍ ഏജന്‍സികളില്‍ നിന്നുള്ള ഗ്രാന്റുകളും ഫണ്ടുകളും വിഹിതങ്ങളും </v>
      </c>
      <c r="D255">
        <f>IF(OR(   'BS-4'!B26=0, 'BS-4'!B26=""),"",'BS-4'!D26)</f>
        <v>0</v>
      </c>
      <c r="E255">
        <f>IF(OR(   'BS-4'!B26=0, 'BS-4'!B26=""),"",'BS-4'!E26)</f>
        <v>0</v>
      </c>
      <c r="F255">
        <f>IF(OR(   'BS-4'!B26=0, 'BS-4'!B26=""),"",'BS-4'!F26)</f>
        <v>0</v>
      </c>
      <c r="G255" t="str">
        <f>IF(B255="", "Blank Row", "BS-1"&amp;B255)</f>
        <v>BS-13203001</v>
      </c>
    </row>
    <row r="256">
      <c r="B256">
        <f>IF(OR(   'BS-4'!B27=0, 'BS-4'!B27=""),"",'BS-4'!B27)</f>
        <v>3204001</v>
      </c>
      <c r="C256" t="str">
        <f>IF(OR(   'BS-4'!B27=0, 'BS-4'!B27=""),"",'BS-4'!C27)</f>
        <v xml:space="preserve">Grants, Funds &amp; Contributions for Specific Purposes -  Financial Institutions -  ധനകാര്യ സ്ഥാപനങ്ങളില്‍ നിന്നുള്ള ഗ്രാന്റുകളും ഫണ്ടുകളും വിഹിതങ്ങളും </v>
      </c>
      <c r="D256">
        <f>IF(OR(   'BS-4'!B27=0, 'BS-4'!B27=""),"",'BS-4'!D27)</f>
        <v>0</v>
      </c>
      <c r="E256">
        <f>IF(OR(   'BS-4'!B27=0, 'BS-4'!B27=""),"",'BS-4'!E27)</f>
        <v>0</v>
      </c>
      <c r="F256">
        <f>IF(OR(   'BS-4'!B27=0, 'BS-4'!B27=""),"",'BS-4'!F27)</f>
        <v>0</v>
      </c>
      <c r="G256" t="str">
        <f>IF(B256="", "Blank Row", "BS-1"&amp;B256)</f>
        <v>BS-13204001</v>
      </c>
    </row>
    <row r="257">
      <c r="B257">
        <f>IF(OR(   'BS-4'!B28=0, 'BS-4'!B28=""),"",'BS-4'!B28)</f>
        <v>3205001</v>
      </c>
      <c r="C257" t="str">
        <f>IF(OR(   'BS-4'!B28=0, 'BS-4'!B28=""),"",'BS-4'!C28)</f>
        <v xml:space="preserve">Grants, Funds &amp; Contributions for Specific Purposes - Welfare Bodies- ഗ്രാന്റുകളും ഫണ്ടുകളും വിഹിതങ്ങളും  </v>
      </c>
      <c r="D257">
        <f>IF(OR(   'BS-4'!B28=0, 'BS-4'!B28=""),"",'BS-4'!D28)</f>
        <v>0</v>
      </c>
      <c r="E257">
        <f>IF(OR(   'BS-4'!B28=0, 'BS-4'!B28=""),"",'BS-4'!E28)</f>
        <v>0</v>
      </c>
      <c r="F257">
        <f>IF(OR(   'BS-4'!B28=0, 'BS-4'!B28=""),"",'BS-4'!F28)</f>
        <v>0</v>
      </c>
      <c r="G257" t="str">
        <f>IF(B257="", "Blank Row", "BS-1"&amp;B257)</f>
        <v>BS-13205001</v>
      </c>
    </row>
    <row r="258">
      <c r="B258">
        <f>IF(OR(   'BS-4'!B29=0, 'BS-4'!B29=""),"",'BS-4'!B29)</f>
        <v>3206001</v>
      </c>
      <c r="C258" t="str">
        <f>IF(OR(   'BS-4'!B29=0, 'BS-4'!B29=""),"",'BS-4'!C29)</f>
        <v xml:space="preserve">Grants, Funds &amp; Contributions for Specific Purposes - International Organizations-അന്തര്‍ദേശീയ സ്ഥാപനങ്ങളില്‍ നിന്നുള്ള ഗ്രാന്റുകളും ഫണ്ടുകളും വിഹിതങ്ങളും </v>
      </c>
      <c r="D258">
        <f>IF(OR(   'BS-4'!B29=0, 'BS-4'!B29=""),"",'BS-4'!D29)</f>
        <v>0</v>
      </c>
      <c r="E258">
        <f>IF(OR(   'BS-4'!B29=0, 'BS-4'!B29=""),"",'BS-4'!E29)</f>
        <v>0</v>
      </c>
      <c r="F258">
        <f>IF(OR(   'BS-4'!B29=0, 'BS-4'!B29=""),"",'BS-4'!F29)</f>
        <v>0</v>
      </c>
      <c r="G258" t="str">
        <f>IF(B258="", "Blank Row", "BS-1"&amp;B258)</f>
        <v>BS-13206001</v>
      </c>
    </row>
    <row r="259">
      <c r="B259">
        <f>IF(OR(   'BS-4'!B30=0, 'BS-4'!B30=""),"",'BS-4'!B30)</f>
        <v>3207001</v>
      </c>
      <c r="C259" t="str">
        <f>IF(OR(   'BS-4'!B30=0, 'BS-4'!B30=""),"",'BS-4'!C30)</f>
        <v>Contributions for Joint Venture Projects (for Capital Expenditure) - From Other LSGIs - സംയുക്ത പ്രോജക്ടുകള്‍ക്കുള്ള വിഹിതം (മൂലധനച്ചെലവുകള്‍ക്ക് ) - മറ്റു തദ്ദേശസ്ഥാപനങ്ങളില്‍നിന്ന്</v>
      </c>
      <c r="D259">
        <f>IF(OR(   'BS-4'!B30=0, 'BS-4'!B30=""),"",'BS-4'!D30)</f>
        <v>7751487</v>
      </c>
      <c r="E259">
        <f>IF(OR(   'BS-4'!B30=0, 'BS-4'!B30=""),"",'BS-4'!E30)</f>
        <v>26800000</v>
      </c>
      <c r="F259">
        <f>IF(OR(   'BS-4'!B30=0, 'BS-4'!B30=""),"",'BS-4'!F30)</f>
        <v>32000000</v>
      </c>
      <c r="G259" t="str">
        <f>IF(B259="", "Blank Row", "BS-1"&amp;B259)</f>
        <v>BS-13207001</v>
      </c>
    </row>
    <row r="260">
      <c r="B260">
        <f>IF(OR(   'BS-4'!B31=0, 'BS-4'!B31=""),"",'BS-4'!B31)</f>
        <v>3207002</v>
      </c>
      <c r="C260" t="str">
        <f>IF(OR(   'BS-4'!B31=0, 'BS-4'!B31=""),"",'BS-4'!C31)</f>
        <v>Contributions for Joint Venture Projects (for Centrally Sponsored Scheme) - From Other LSGIs - സംയുക്ത പ്രോജക്ടുകള്‍ക്കുള്ള വിഹിതം (കേന്ദ്രാവിഷ്ക്കൃത പദ്ധതികള്‍ക്ക് ) - മറ്റു തദ്ദേശസ്ഥാപനങ്ങളില്‍നിന്ന്</v>
      </c>
      <c r="D260">
        <f>IF(OR(   'BS-4'!B31=0, 'BS-4'!B31=""),"",'BS-4'!D31)</f>
        <v>0</v>
      </c>
      <c r="E260">
        <f>IF(OR(   'BS-4'!B31=0, 'BS-4'!B31=""),"",'BS-4'!E31)</f>
        <v>0</v>
      </c>
      <c r="F260">
        <f>IF(OR(   'BS-4'!B31=0, 'BS-4'!B31=""),"",'BS-4'!F31)</f>
        <v>0</v>
      </c>
      <c r="G260" t="str">
        <f>IF(B260="", "Blank Row", "BS-1"&amp;B260)</f>
        <v>BS-13207002</v>
      </c>
    </row>
    <row r="261">
      <c r="B261">
        <f>IF(OR(   'BS-4'!B32=0, 'BS-4'!B32=""),"",'BS-4'!B32)</f>
        <v>3207003</v>
      </c>
      <c r="C261" t="str">
        <f>IF(OR(   'BS-4'!B32=0, 'BS-4'!B32=""),"",'BS-4'!C32)</f>
        <v xml:space="preserve">Contributions for Other Specific Purposes (for Revenue Expenditure)-പ്രത്യേക ഉദേശ പദ്ധതികള്‍ക്കുള്ള വിഹിതം(റവന്യു ചെലവുകള്‍ക്ക്‌) </v>
      </c>
      <c r="D261">
        <f>IF(OR(   'BS-4'!B32=0, 'BS-4'!B32=""),"",'BS-4'!D32)</f>
        <v>0</v>
      </c>
      <c r="E261">
        <f>IF(OR(   'BS-4'!B32=0, 'BS-4'!B32=""),"",'BS-4'!E32)</f>
        <v>0</v>
      </c>
      <c r="F261">
        <f>IF(OR(   'BS-4'!B32=0, 'BS-4'!B32=""),"",'BS-4'!F32)</f>
        <v>0</v>
      </c>
      <c r="G261" t="str">
        <f>IF(B261="", "Blank Row", "BS-1"&amp;B261)</f>
        <v>BS-13207003</v>
      </c>
    </row>
    <row r="262">
      <c r="B262">
        <f>IF(OR(   'BS-4'!B33=0, 'BS-4'!B33=""),"",'BS-4'!B33)</f>
        <v>3207004</v>
      </c>
      <c r="C262" t="str">
        <f>IF(OR(   'BS-4'!B33=0, 'BS-4'!B33=""),"",'BS-4'!C33)</f>
        <v xml:space="preserve">Contributions for Other Specific Purposes (for Revenue Expenditure)-പ്രത്യേക ഉദേശ പദ്ധതികള്‍ക്കുള്ള വിഹിതം(റവന്യു ചെലവുകള്‍ക്ക്‌) </v>
      </c>
      <c r="D262">
        <f>IF(OR(   'BS-4'!B33=0, 'BS-4'!B33=""),"",'BS-4'!D33)</f>
        <v>0</v>
      </c>
      <c r="E262">
        <f>IF(OR(   'BS-4'!B33=0, 'BS-4'!B33=""),"",'BS-4'!E33)</f>
        <v>13741754</v>
      </c>
      <c r="F262">
        <f>IF(OR(   'BS-4'!B33=0, 'BS-4'!B33=""),"",'BS-4'!F33)</f>
        <v>6000000</v>
      </c>
      <c r="G262" t="str">
        <f>IF(B262="", "Blank Row", "BS-1"&amp;B262)</f>
        <v>BS-13207004</v>
      </c>
    </row>
    <row r="263">
      <c r="B263">
        <f>IF(OR(   'BS-4'!B34=0, 'BS-4'!B34=""),"",'BS-4'!B34)</f>
        <v>3208001</v>
      </c>
      <c r="C263" t="str">
        <f>IF(OR(   'BS-4'!B34=0, 'BS-4'!B34=""),"",'BS-4'!C34)</f>
        <v xml:space="preserve">Other Grants, Funds &amp; Contributions for Specific Purposes -others- മറ്റ് പ്രത്യേക ഉദേശ പദ്ധതികള്‍ക്കുള്ള ഗ്രാന്റുകളും ഫണ്ടുകളും വിഹിതങ്ങളും </v>
      </c>
      <c r="D263">
        <f>IF(OR(   'BS-4'!B34=0, 'BS-4'!B34=""),"",'BS-4'!D34)</f>
        <v>412900</v>
      </c>
      <c r="E263">
        <f>IF(OR(   'BS-4'!B34=0, 'BS-4'!B34=""),"",'BS-4'!E34)</f>
        <v>500000</v>
      </c>
      <c r="F263">
        <f>IF(OR(   'BS-4'!B34=0, 'BS-4'!B34=""),"",'BS-4'!F34)</f>
        <v>1500000</v>
      </c>
      <c r="G263" t="str">
        <f>IF(B263="", "Blank Row", "BS-1"&amp;B263)</f>
        <v>BS-13208001</v>
      </c>
    </row>
    <row r="264">
      <c r="B264">
        <f>IF(OR(   'BS-4'!B35=0, 'BS-4'!B35=""),"",'BS-4'!B35)</f>
        <v>3209001</v>
      </c>
      <c r="C264" t="str">
        <f>IF(OR(   'BS-4'!B35=0, 'BS-4'!B35=""),"",'BS-4'!C35)</f>
        <v xml:space="preserve"> Awards from Central Government -കേന്ദ്ര സര്‍ക്കാരില്‍ നിന്നുള്ള അവാര്‍ഡ് സംഖ്യ </v>
      </c>
      <c r="D264">
        <f>IF(OR(   'BS-4'!B35=0, 'BS-4'!B35=""),"",'BS-4'!D35)</f>
        <v>0</v>
      </c>
      <c r="E264">
        <f>IF(OR(   'BS-4'!B35=0, 'BS-4'!B35=""),"",'BS-4'!E35)</f>
        <v>0</v>
      </c>
      <c r="F264">
        <f>IF(OR(   'BS-4'!B35=0, 'BS-4'!B35=""),"",'BS-4'!F35)</f>
        <v>0</v>
      </c>
      <c r="G264" t="str">
        <f>IF(B264="", "Blank Row", "BS-1"&amp;B264)</f>
        <v>BS-13209001</v>
      </c>
    </row>
    <row r="265">
      <c r="B265">
        <f>IF(OR(   'BS-4'!B36=0, 'BS-4'!B36=""),"",'BS-4'!B36)</f>
        <v>3209002</v>
      </c>
      <c r="C265" t="str">
        <f>IF(OR(   'BS-4'!B36=0, 'BS-4'!B36=""),"",'BS-4'!C36)</f>
        <v xml:space="preserve"> Awards from State Government --സംസ്ഥാന സര്‍ക്കാരില്‍ നിന്നുള്ള അവാര്‍ഡ് സംഖ്യ </v>
      </c>
      <c r="D265">
        <f>IF(OR(   'BS-4'!B36=0, 'BS-4'!B36=""),"",'BS-4'!D36)</f>
        <v>0</v>
      </c>
      <c r="E265">
        <f>IF(OR(   'BS-4'!B36=0, 'BS-4'!B36=""),"",'BS-4'!E36)</f>
        <v>0</v>
      </c>
      <c r="F265">
        <f>IF(OR(   'BS-4'!B36=0, 'BS-4'!B36=""),"",'BS-4'!F36)</f>
        <v>0</v>
      </c>
      <c r="G265" t="str">
        <f>IF(B265="", "Blank Row", "BS-1"&amp;B265)</f>
        <v>BS-13209002</v>
      </c>
    </row>
    <row r="266">
      <c r="B266">
        <f>IF(OR(   'BS-4'!B37=0, 'BS-4'!B37=""),"",'BS-4'!B37)</f>
        <v>3209003</v>
      </c>
      <c r="C266" t="str">
        <f>IF(OR(   'BS-4'!B37=0, 'BS-4'!B37=""),"",'BS-4'!C37)</f>
        <v>Other Awards and Honours-മറ്റ് അവാര്‍ഡുകളും ബഹുമതികളും</v>
      </c>
      <c r="D266">
        <f>IF(OR(   'BS-4'!B37=0, 'BS-4'!B37=""),"",'BS-4'!D37)</f>
        <v>0</v>
      </c>
      <c r="E266">
        <f>IF(OR(   'BS-4'!B37=0, 'BS-4'!B37=""),"",'BS-4'!E37)</f>
        <v>0</v>
      </c>
      <c r="F266">
        <f>IF(OR(   'BS-4'!B37=0, 'BS-4'!B37=""),"",'BS-4'!F37)</f>
        <v>0</v>
      </c>
      <c r="G266" t="str">
        <f>IF(B266="", "Blank Row", "BS-1"&amp;B266)</f>
        <v>BS-13209003</v>
      </c>
    </row>
    <row r="267">
      <c r="B267" t="str">
        <f>IF(OR(   'BS-4'!B38=0, 'BS-4'!B38=""),"",'BS-4'!B38)</f>
        <v/>
      </c>
      <c r="C267" t="str">
        <f>IF(OR(   'BS-4'!B38=0, 'BS-4'!B38=""),"",'BS-4'!C38)</f>
        <v/>
      </c>
      <c r="D267" t="str">
        <f>IF(OR(   'BS-4'!B38=0, 'BS-4'!B38=""),"",'BS-4'!D38)</f>
        <v/>
      </c>
      <c r="E267" t="str">
        <f>IF(OR(   'BS-4'!B38=0, 'BS-4'!B38=""),"",'BS-4'!E38)</f>
        <v/>
      </c>
      <c r="F267" t="str">
        <f>IF(OR(   'BS-4'!B38=0, 'BS-4'!B38=""),"",'BS-4'!F38)</f>
        <v/>
      </c>
      <c r="G267" t="str">
        <f>IF(B267="", "Blank Row", "BS-1"&amp;B267)</f>
        <v>Blank Row</v>
      </c>
    </row>
    <row r="268">
      <c r="B268" t="str">
        <f>IF(OR(   'BS-4'!B39=0, 'BS-4'!B39=""),"",'BS-4'!B39)</f>
        <v/>
      </c>
      <c r="C268" t="str">
        <f>IF(OR(   'BS-4'!B39=0, 'BS-4'!B39=""),"",'BS-4'!C39)</f>
        <v/>
      </c>
      <c r="D268" t="str">
        <f>IF(OR(   'BS-4'!B39=0, 'BS-4'!B39=""),"",'BS-4'!D39)</f>
        <v/>
      </c>
      <c r="E268" t="str">
        <f>IF(OR(   'BS-4'!B39=0, 'BS-4'!B39=""),"",'BS-4'!E39)</f>
        <v/>
      </c>
      <c r="F268" t="str">
        <f>IF(OR(   'BS-4'!B39=0, 'BS-4'!B39=""),"",'BS-4'!F39)</f>
        <v/>
      </c>
      <c r="G268" t="str">
        <f>IF(B268="", "Blank Row", "BS-1"&amp;B268)</f>
        <v>Blank Row</v>
      </c>
    </row>
    <row r="269">
      <c r="B269" t="str">
        <f>IF(OR(   'BS-4'!B40=0, 'BS-4'!B40=""),"",'BS-4'!B40)</f>
        <v/>
      </c>
      <c r="C269" t="str">
        <f>IF(OR(   'BS-4'!B40=0, 'BS-4'!B40=""),"",'BS-4'!C40)</f>
        <v/>
      </c>
      <c r="D269" t="str">
        <f>IF(OR(   'BS-4'!B40=0, 'BS-4'!B40=""),"",'BS-4'!D40)</f>
        <v/>
      </c>
      <c r="E269" t="str">
        <f>IF(OR(   'BS-4'!B40=0, 'BS-4'!B40=""),"",'BS-4'!E40)</f>
        <v/>
      </c>
      <c r="F269" t="str">
        <f>IF(OR(   'BS-4'!B40=0, 'BS-4'!B40=""),"",'BS-4'!F40)</f>
        <v/>
      </c>
      <c r="G269" t="str">
        <f>IF(B269="", "Blank Row", "BS-1"&amp;B269)</f>
        <v>Blank Row</v>
      </c>
    </row>
    <row r="270">
      <c r="B270" t="str">
        <f>IF(OR(   'BS-4'!B41=0, 'BS-4'!B41=""),"",'BS-4'!B41)</f>
        <v/>
      </c>
      <c r="C270" t="str">
        <f>IF(OR(   'BS-4'!B41=0, 'BS-4'!B41=""),"",'BS-4'!C41)</f>
        <v/>
      </c>
      <c r="D270" t="str">
        <f>IF(OR(   'BS-4'!B41=0, 'BS-4'!B41=""),"",'BS-4'!D41)</f>
        <v/>
      </c>
      <c r="E270" t="str">
        <f>IF(OR(   'BS-4'!B41=0, 'BS-4'!B41=""),"",'BS-4'!E41)</f>
        <v/>
      </c>
      <c r="F270" t="str">
        <f>IF(OR(   'BS-4'!B41=0, 'BS-4'!B41=""),"",'BS-4'!F41)</f>
        <v/>
      </c>
      <c r="G270" t="str">
        <f>IF(B270="", "Blank Row", "BS-1"&amp;B270)</f>
        <v>Blank Row</v>
      </c>
    </row>
    <row r="271">
      <c r="B271" t="str">
        <f>IF(OR(   'BS-4'!B42=0, 'BS-4'!B42=""),"",'BS-4'!B42)</f>
        <v/>
      </c>
      <c r="C271" t="str">
        <f>IF(OR(   'BS-4'!B42=0, 'BS-4'!B42=""),"",'BS-4'!C42)</f>
        <v/>
      </c>
      <c r="D271" t="str">
        <f>IF(OR(   'BS-4'!B42=0, 'BS-4'!B42=""),"",'BS-4'!D42)</f>
        <v/>
      </c>
      <c r="E271" t="str">
        <f>IF(OR(   'BS-4'!B42=0, 'BS-4'!B42=""),"",'BS-4'!E42)</f>
        <v/>
      </c>
      <c r="F271" t="str">
        <f>IF(OR(   'BS-4'!B42=0, 'BS-4'!B42=""),"",'BS-4'!F42)</f>
        <v/>
      </c>
      <c r="G271" t="str">
        <f>IF(B271="", "Blank Row", "BS-1"&amp;B271)</f>
        <v>Blank Row</v>
      </c>
    </row>
    <row r="272">
      <c r="B272" t="str">
        <f>IF(OR(   'BS-4'!B43=0, 'BS-4'!B43=""),"",'BS-4'!B43)</f>
        <v/>
      </c>
      <c r="C272" t="str">
        <f>IF(OR(   'BS-4'!B43=0, 'BS-4'!B43=""),"",'BS-4'!C43)</f>
        <v/>
      </c>
      <c r="D272" t="str">
        <f>IF(OR(   'BS-4'!B43=0, 'BS-4'!B43=""),"",'BS-4'!D43)</f>
        <v/>
      </c>
      <c r="E272" t="str">
        <f>IF(OR(   'BS-4'!B43=0, 'BS-4'!B43=""),"",'BS-4'!E43)</f>
        <v/>
      </c>
      <c r="F272" t="str">
        <f>IF(OR(   'BS-4'!B43=0, 'BS-4'!B43=""),"",'BS-4'!F43)</f>
        <v/>
      </c>
      <c r="G272" t="str">
        <f>IF(B272="", "Blank Row", "BS-1"&amp;B272)</f>
        <v>Blank Row</v>
      </c>
    </row>
    <row r="273">
      <c r="B273" t="str">
        <f>IF(OR(   'BS-4'!B44=0, 'BS-4'!B44=""),"",'BS-4'!B44)</f>
        <v/>
      </c>
      <c r="C273" t="str">
        <f>IF(OR(   'BS-4'!B44=0, 'BS-4'!B44=""),"",'BS-4'!C44)</f>
        <v/>
      </c>
      <c r="D273" t="str">
        <f>IF(OR(   'BS-4'!B44=0, 'BS-4'!B44=""),"",'BS-4'!D44)</f>
        <v/>
      </c>
      <c r="E273" t="str">
        <f>IF(OR(   'BS-4'!B44=0, 'BS-4'!B44=""),"",'BS-4'!E44)</f>
        <v/>
      </c>
      <c r="F273" t="str">
        <f>IF(OR(   'BS-4'!B44=0, 'BS-4'!B44=""),"",'BS-4'!F44)</f>
        <v/>
      </c>
      <c r="G273" t="str">
        <f>IF(B273="", "Blank Row", "BS-1"&amp;B273)</f>
        <v>Blank Row</v>
      </c>
    </row>
    <row r="274">
      <c r="B274" t="str">
        <f>IF(OR(   'BS-4'!B45=0, 'BS-4'!B45=""),"",'BS-4'!B45)</f>
        <v/>
      </c>
      <c r="C274" t="str">
        <f>IF(OR(   'BS-4'!B45=0, 'BS-4'!B45=""),"",'BS-4'!C45)</f>
        <v/>
      </c>
      <c r="D274" t="str">
        <f>IF(OR(   'BS-4'!B45=0, 'BS-4'!B45=""),"",'BS-4'!D45)</f>
        <v/>
      </c>
      <c r="E274" t="str">
        <f>IF(OR(   'BS-4'!B45=0, 'BS-4'!B45=""),"",'BS-4'!E45)</f>
        <v/>
      </c>
      <c r="F274" t="str">
        <f>IF(OR(   'BS-4'!B45=0, 'BS-4'!B45=""),"",'BS-4'!F45)</f>
        <v/>
      </c>
      <c r="G274" t="str">
        <f>IF(B274="", "Blank Row", "BS-1"&amp;B274)</f>
        <v>Blank Row</v>
      </c>
    </row>
    <row r="275">
      <c r="B275" t="str">
        <f>IF(OR(   'BS-4'!B46=0, 'BS-4'!B46=""),"",'BS-4'!B46)</f>
        <v/>
      </c>
      <c r="C275" t="str">
        <f>IF(OR(   'BS-4'!B46=0, 'BS-4'!B46=""),"",'BS-4'!C46)</f>
        <v/>
      </c>
      <c r="D275" t="str">
        <f>IF(OR(   'BS-4'!B46=0, 'BS-4'!B46=""),"",'BS-4'!D46)</f>
        <v/>
      </c>
      <c r="E275" t="str">
        <f>IF(OR(   'BS-4'!B46=0, 'BS-4'!B46=""),"",'BS-4'!E46)</f>
        <v/>
      </c>
      <c r="F275" t="str">
        <f>IF(OR(   'BS-4'!B46=0, 'BS-4'!B46=""),"",'BS-4'!F46)</f>
        <v/>
      </c>
      <c r="G275" t="str">
        <f>IF(B275="", "Blank Row", "BS-1"&amp;B275)</f>
        <v>Blank Row</v>
      </c>
    </row>
    <row r="276">
      <c r="B276" t="str">
        <f>IF(OR(   'BS-4'!B47=0, 'BS-4'!B47=""),"",'BS-4'!B47)</f>
        <v/>
      </c>
      <c r="C276" t="str">
        <f>IF(OR(   'BS-4'!B47=0, 'BS-4'!B47=""),"",'BS-4'!C47)</f>
        <v/>
      </c>
      <c r="D276" t="str">
        <f>IF(OR(   'BS-4'!B47=0, 'BS-4'!B47=""),"",'BS-4'!D47)</f>
        <v/>
      </c>
      <c r="E276" t="str">
        <f>IF(OR(   'BS-4'!B47=0, 'BS-4'!B47=""),"",'BS-4'!E47)</f>
        <v/>
      </c>
      <c r="F276" t="str">
        <f>IF(OR(   'BS-4'!B47=0, 'BS-4'!B47=""),"",'BS-4'!F47)</f>
        <v/>
      </c>
      <c r="G276" t="str">
        <f>IF(B276="", "Blank Row", "BS-1"&amp;B276)</f>
        <v>Blank Row</v>
      </c>
    </row>
    <row r="277">
      <c r="B277" t="str">
        <f>IF(OR(   'BS-4'!B48=0, 'BS-4'!B48=""),"",'BS-4'!B48)</f>
        <v/>
      </c>
      <c r="C277" t="str">
        <f>IF(OR(   'BS-4'!B48=0, 'BS-4'!B48=""),"",'BS-4'!C48)</f>
        <v/>
      </c>
      <c r="D277" t="str">
        <f>IF(OR(   'BS-4'!B48=0, 'BS-4'!B48=""),"",'BS-4'!D48)</f>
        <v/>
      </c>
      <c r="E277" t="str">
        <f>IF(OR(   'BS-4'!B48=0, 'BS-4'!B48=""),"",'BS-4'!E48)</f>
        <v/>
      </c>
      <c r="F277" t="str">
        <f>IF(OR(   'BS-4'!B48=0, 'BS-4'!B48=""),"",'BS-4'!F48)</f>
        <v/>
      </c>
      <c r="G277" t="str">
        <f>IF(B277="", "Blank Row", "BS-1"&amp;B277)</f>
        <v>Blank Row</v>
      </c>
    </row>
    <row r="278">
      <c r="B278">
        <f>IF(OR(   'BS-4'!B49=0, 'BS-4'!B49=""),"",'BS-4'!B49)</f>
        <v>311</v>
      </c>
      <c r="C278" t="str">
        <f>IF(OR(   'BS-4'!B49=0, 'BS-4'!B49=""),"",'BS-4'!C49)</f>
        <v>Revenue Grants, Funds, Contributions &amp; Compensations-</v>
      </c>
      <c r="D278">
        <f>SUBTOTAL(9,D236:D277)</f>
        <v>92291683</v>
      </c>
      <c r="E278">
        <f>SUBTOTAL(9,E236:E277)</f>
        <v>143046717</v>
      </c>
      <c r="F278">
        <f>SUBTOTAL(9,F236:F277)</f>
        <v>153812984</v>
      </c>
      <c r="G278" t="str">
        <f>IF(B278="", "Blank Row", "BS-1"&amp;B278)</f>
        <v>BS-1311</v>
      </c>
    </row>
    <row r="279">
      <c r="B279" t="str">
        <f>B57</f>
        <v>Karassery Grama Panchayath Draft  Budget for the Financial Year 2025-2026</v>
      </c>
      <c r="G279" t="str">
        <f>IF(B279="", "Blank Row", "BS-1"&amp;B279)</f>
        <v>BS-1Karassery Grama Panchayath Draft  Budget for the Financial Year 2025-2026</v>
      </c>
    </row>
    <row r="280">
      <c r="B280" t="str">
        <f>'BS-5'!B5</f>
        <v xml:space="preserve">BS-5-REVENUE INCOME- NON PLAN GRANTS-   (പദ്ധതിയിതര  ചെലവുകള്‍ക്കു വേണ്ടിയുള്ള ഗ്രാന്‍റ്/ഫണ്ട്/വിഹിതം -വരവുകള്‍ )  </v>
      </c>
      <c r="G280" t="str">
        <f>IF(B280="", "Blank Row", "BS-1"&amp;B280)</f>
        <v xml:space="preserve">BS-1BS-5-REVENUE INCOME- NON PLAN GRANTS-   (പദ്ധതിയിതര  ചെലവുകള്‍ക്കു വേണ്ടിയുള്ള ഗ്രാന്‍റ്/ഫണ്ട്/വിഹിതം -വരവുകള്‍ )  </v>
      </c>
    </row>
    <row r="281" xml:space="preserve">
      <c r="B281" t="str">
        <v>DETAILED HEAD CODE</v>
      </c>
      <c r="C281" t="str">
        <v>PARTICULARS (ഇനവിവരം)</v>
      </c>
      <c r="D281" t="str">
        <f>D235</f>
        <v>Actuals for the year 2023-2024   (യഥാര്‍ത്ഥ കണക്ക് 2023-2024)</v>
      </c>
      <c r="E281" t="str">
        <f>E235</f>
        <v>Budget  for the  year (including all revisions) 2024-2025  (പരിഷ്കരിച്ച ബജറ്റ്  2024-2025)</v>
      </c>
      <c r="F281" t="str" xml:space="preserve">
        <f>F235</f>
        <v xml:space="preserve">Budget for the Year2025-2026
 (ബജറ്റ്-2025-2026)</v>
      </c>
      <c r="G281" t="str">
        <f>IF(B281="", "Blank Row", "BS-1"&amp;B281)</f>
        <v>BS-1DETAILED HEAD CODE</v>
      </c>
    </row>
    <row r="282">
      <c r="B282">
        <f>IF(OR(   'BS-5'!B7=0,  'BS-5'!B7=""),"", 'BS-5'!B7)</f>
        <v>1601003</v>
      </c>
      <c r="C282" t="str">
        <f>IF(OR(   'BS-5'!B7=0,  'BS-5'!B7=""),"", 'BS-5'!C7)</f>
        <v>State Sponsored Schemes (not included under Decentralised Plan Programme)സംസ്ഥാന ആവിഷ്കൃത പരിപാടികള്‍ക്കുള്ള വരവുകള്‍</v>
      </c>
      <c r="D282">
        <f>IF(OR(   'BS-5'!B7=0,  'BS-5'!B7=""),"", 'BS-5'!D7)</f>
        <v>46236000</v>
      </c>
      <c r="E282">
        <f>IF(OR(   'BS-5'!B7=0,  'BS-5'!B7=""),"", 'BS-5'!E7)</f>
        <v>60000000</v>
      </c>
      <c r="F282">
        <f>IF(OR(   'BS-5'!B7=0,  'BS-5'!B7=""),"", 'BS-5'!F7)</f>
        <v>70000000</v>
      </c>
      <c r="G282" t="str">
        <f>IF(B282="", "Blank Row", "BS-1"&amp;B282)</f>
        <v>BS-11601003</v>
      </c>
    </row>
    <row r="283">
      <c r="B283" t="str">
        <f>IF(OR(   'BS-5'!B8=0,  'BS-5'!B8=""),"", 'BS-5'!B8)</f>
        <v/>
      </c>
      <c r="C283" t="str">
        <f>IF(OR(   'BS-5'!B8=0,  'BS-5'!B8=""),"", 'BS-5'!C8)</f>
        <v/>
      </c>
      <c r="D283" t="str">
        <f>IF(OR(   'BS-5'!B8=0,  'BS-5'!B8=""),"", 'BS-5'!D8)</f>
        <v/>
      </c>
      <c r="E283" t="str">
        <f>IF(OR(   'BS-5'!B8=0,  'BS-5'!B8=""),"", 'BS-5'!E8)</f>
        <v/>
      </c>
      <c r="F283" t="str">
        <f>IF(OR(   'BS-5'!B8=0,  'BS-5'!B8=""),"", 'BS-5'!F8)</f>
        <v/>
      </c>
      <c r="G283" t="str">
        <f>IF(B283="", "Blank Row", "BS-1"&amp;B283)</f>
        <v>Blank Row</v>
      </c>
    </row>
    <row r="284">
      <c r="B284" t="str">
        <f>IF(OR(   'BS-5'!B9=0,  'BS-5'!B9=""),"", 'BS-5'!B9)</f>
        <v/>
      </c>
      <c r="C284" t="str">
        <f>IF(OR(   'BS-5'!B9=0,  'BS-5'!B9=""),"", 'BS-5'!C9)</f>
        <v/>
      </c>
      <c r="D284" t="str">
        <f>IF(OR(   'BS-5'!B9=0,  'BS-5'!B9=""),"", 'BS-5'!D9)</f>
        <v/>
      </c>
      <c r="E284" t="str">
        <f>IF(OR(   'BS-5'!B9=0,  'BS-5'!B9=""),"", 'BS-5'!E9)</f>
        <v/>
      </c>
      <c r="F284" t="str">
        <f>IF(OR(   'BS-5'!B9=0,  'BS-5'!B9=""),"", 'BS-5'!F9)</f>
        <v/>
      </c>
      <c r="G284" t="str">
        <f>IF(B284="", "Blank Row", "BS-1"&amp;B284)</f>
        <v>Blank Row</v>
      </c>
    </row>
    <row r="285">
      <c r="B285" t="str">
        <f>IF(OR(   'BS-5'!B10=0,  'BS-5'!B10=""),"", 'BS-5'!B10)</f>
        <v/>
      </c>
      <c r="C285" t="str">
        <f>IF(OR(   'BS-5'!B10=0,  'BS-5'!B10=""),"", 'BS-5'!C10)</f>
        <v/>
      </c>
      <c r="D285" t="str">
        <f>IF(OR(   'BS-5'!B10=0,  'BS-5'!B10=""),"", 'BS-5'!D10)</f>
        <v/>
      </c>
      <c r="E285" t="str">
        <f>IF(OR(   'BS-5'!B10=0,  'BS-5'!B10=""),"", 'BS-5'!E10)</f>
        <v/>
      </c>
      <c r="F285" t="str">
        <f>IF(OR(   'BS-5'!B10=0,  'BS-5'!B10=""),"", 'BS-5'!F10)</f>
        <v/>
      </c>
      <c r="G285" t="str">
        <f>IF(B285="", "Blank Row", "BS-1"&amp;B285)</f>
        <v>Blank Row</v>
      </c>
    </row>
    <row r="286">
      <c r="B286">
        <f>IF(OR(   'BS-5'!B11=0,  'BS-5'!B11=""),"", 'BS-5'!B11)</f>
        <v>160</v>
      </c>
      <c r="C286" t="str">
        <f>IF(OR(   'BS-5'!B11=0,  'BS-5'!B11=""),"", 'BS-5'!C11)</f>
        <v>Total-Revenue Grants, Funds, Contributions &amp; Compensations</v>
      </c>
      <c r="D286">
        <f>SUBTOTAL(9,D282:D285)</f>
        <v>46236000</v>
      </c>
      <c r="E286">
        <f>SUBTOTAL(9,E282:E285)</f>
        <v>60000000</v>
      </c>
      <c r="F286">
        <f>SUBTOTAL(9,F282:F285)</f>
        <v>70000000</v>
      </c>
      <c r="G286" t="str">
        <f>IF(B286="", "Blank Row", "BS-1"&amp;B286)</f>
        <v>BS-1160</v>
      </c>
    </row>
    <row r="287">
      <c r="B287" t="str">
        <f>B57</f>
        <v>Karassery Grama Panchayath Draft  Budget for the Financial Year 2025-2026</v>
      </c>
      <c r="G287" t="str">
        <f>IF(B287="", "Blank Row", "BS-1"&amp;B287)</f>
        <v>BS-1Karassery Grama Panchayath Draft  Budget for the Financial Year 2025-2026</v>
      </c>
    </row>
    <row r="288">
      <c r="B288" t="str">
        <f>'BS-6'!B5</f>
        <v xml:space="preserve">  BS-6-CAPITAL INCOME- LOANS -(വായ്പ ഇനത്തിലുള്ള മൂലധന വരവുകള്‍ സംബന്ധിച്ച ബജറ്റ് )</v>
      </c>
      <c r="G288" t="str">
        <f>IF(B288="", "Blank Row", "BS-1"&amp;B288)</f>
        <v>BS-1  BS-6-CAPITAL INCOME- LOANS -(വായ്പ ഇനത്തിലുള്ള മൂലധന വരവുകള്‍ സംബന്ധിച്ച ബജറ്റ് )</v>
      </c>
    </row>
    <row r="289" xml:space="preserve">
      <c r="B289" t="str">
        <v>DETAILED HEAD CODE</v>
      </c>
      <c r="C289" t="str">
        <v>PARTICULARS (ഇനവിവരം)</v>
      </c>
      <c r="D289" t="str">
        <f>D281</f>
        <v>Actuals for the year 2023-2024   (യഥാര്‍ത്ഥ കണക്ക് 2023-2024)</v>
      </c>
      <c r="E289" t="str">
        <f>E281</f>
        <v>Budget  for the  year (including all revisions) 2024-2025  (പരിഷ്കരിച്ച ബജറ്റ്  2024-2025)</v>
      </c>
      <c r="F289" t="str" xml:space="preserve">
        <f>F281</f>
        <v xml:space="preserve">Budget for the Year2025-2026
 (ബജറ്റ്-2025-2026)</v>
      </c>
      <c r="G289" t="str">
        <f>IF(B289="", "Blank Row", "BS-1"&amp;B289)</f>
        <v>BS-1DETAILED HEAD CODE</v>
      </c>
    </row>
    <row r="290">
      <c r="B290">
        <f>IF(OR(   'BS-6'!B7=0,  'BS-6'!B7=""),"",  'BS-6'!B7)</f>
        <v>3301001</v>
      </c>
      <c r="C290" t="str">
        <f>IF(OR(   'BS-6'!B7=0,  'BS-6'!B7=""),"",  'BS-6'!C7)</f>
        <v>loans from Central Government- കേന്ദ്ര സര്‍ക്കാരില്‍ നിന്നുള്ള വായ്പ</v>
      </c>
      <c r="D290">
        <f>IF(OR(   'BS-6'!B7=0,  'BS-6'!B7=""),"",  'BS-6'!D7)</f>
        <v>0</v>
      </c>
      <c r="E290">
        <f>IF(OR(   'BS-6'!B7=0,  'BS-6'!B7=""),"",  'BS-6'!E7)</f>
        <v>0</v>
      </c>
      <c r="F290">
        <f>IF(OR(   'BS-6'!B7=0,  'BS-6'!B7=""),"",  'BS-6'!F7)</f>
        <v>0</v>
      </c>
      <c r="G290" t="str">
        <f>IF(B290="", "Blank Row", "BS-1"&amp;B290)</f>
        <v>BS-13301001</v>
      </c>
    </row>
    <row r="291">
      <c r="B291">
        <f>IF(OR(   'BS-6'!B8=0,  'BS-6'!B8=""),"",  'BS-6'!B8)</f>
        <v>3302001</v>
      </c>
      <c r="C291" t="str">
        <f>IF(OR(   'BS-6'!B8=0,  'BS-6'!B8=""),"",  'BS-6'!C8)</f>
        <v>loans from State Government-സംസ്ഥാന സര്‍ക്കാരില്‍ നിന്നുള്ള വായ്പ</v>
      </c>
      <c r="D291">
        <f>IF(OR(   'BS-6'!B8=0,  'BS-6'!B8=""),"",  'BS-6'!D8)</f>
        <v>0</v>
      </c>
      <c r="E291">
        <f>IF(OR(   'BS-6'!B8=0,  'BS-6'!B8=""),"",  'BS-6'!E8)</f>
        <v>0</v>
      </c>
      <c r="F291">
        <f>IF(OR(   'BS-6'!B8=0,  'BS-6'!B8=""),"",  'BS-6'!F8)</f>
        <v>0</v>
      </c>
      <c r="G291" t="str">
        <f>IF(B291="", "Blank Row", "BS-1"&amp;B291)</f>
        <v>BS-13302001</v>
      </c>
    </row>
    <row r="292">
      <c r="B292">
        <f>IF(OR(   'BS-6'!B9=0,  'BS-6'!B9=""),"",  'BS-6'!B9)</f>
        <v>3303001</v>
      </c>
      <c r="C292" t="str">
        <f>IF(OR(   'BS-6'!B9=0,  'BS-6'!B9=""),"",  'BS-6'!C9)</f>
        <v>loans from Government Bodies and Associations-സര്‍ക്കാര്‍ സ്ഥാപനങ്ങളില്‍ നിന്നും സംഘടനകളില്‍ നിന്നുമുള്ള വായ്പ</v>
      </c>
      <c r="D292">
        <f>IF(OR(   'BS-6'!B9=0,  'BS-6'!B9=""),"",  'BS-6'!D9)</f>
        <v>0</v>
      </c>
      <c r="E292">
        <f>IF(OR(   'BS-6'!B9=0,  'BS-6'!B9=""),"",  'BS-6'!E9)</f>
        <v>0</v>
      </c>
      <c r="F292">
        <f>IF(OR(   'BS-6'!B9=0,  'BS-6'!B9=""),"",  'BS-6'!F9)</f>
        <v>0</v>
      </c>
      <c r="G292" t="str">
        <f>IF(B292="", "Blank Row", "BS-1"&amp;B292)</f>
        <v>BS-13303001</v>
      </c>
    </row>
    <row r="293">
      <c r="B293">
        <f>IF(OR(   'BS-6'!B10=0,  'BS-6'!B10=""),"",  'BS-6'!B10)</f>
        <v>3304001</v>
      </c>
      <c r="C293" t="str">
        <f>IF(OR(   'BS-6'!B10=0,  'BS-6'!B10=""),"",  'BS-6'!C10)</f>
        <v xml:space="preserve">loans from International Agencies-അന്തര്‍ദേശീയ സ്ഥാപനങ്ങളില്‍ നിന്നുമുള്ള വായ്പ </v>
      </c>
      <c r="D293">
        <f>IF(OR(   'BS-6'!B10=0,  'BS-6'!B10=""),"",  'BS-6'!D10)</f>
        <v>0</v>
      </c>
      <c r="E293">
        <f>IF(OR(   'BS-6'!B10=0,  'BS-6'!B10=""),"",  'BS-6'!E10)</f>
        <v>0</v>
      </c>
      <c r="F293">
        <f>IF(OR(   'BS-6'!B10=0,  'BS-6'!B10=""),"",  'BS-6'!F10)</f>
        <v>0</v>
      </c>
      <c r="G293" t="str">
        <f>IF(B293="", "Blank Row", "BS-1"&amp;B293)</f>
        <v>BS-13304001</v>
      </c>
    </row>
    <row r="294">
      <c r="B294">
        <f>IF(OR(   'BS-6'!B11=0,  'BS-6'!B11=""),"",  'BS-6'!B11)</f>
        <v>3305001</v>
      </c>
      <c r="C294" t="str">
        <f>IF(OR(   'BS-6'!B11=0,  'BS-6'!B11=""),"",  'BS-6'!C11)</f>
        <v>loans from Banks &amp; Other Financial Institutions-ബാങ്കുകളില്‍ നിന്നും മറ്റ് ബാങ്കിംഗ്  സ്ഥാപനങ്ങളില്‍ നിന്നുമുള്ള വായ്പ</v>
      </c>
      <c r="D294">
        <f>IF(OR(   'BS-6'!B11=0,  'BS-6'!B11=""),"",  'BS-6'!D11)</f>
        <v>0</v>
      </c>
      <c r="E294">
        <f>IF(OR(   'BS-6'!B11=0,  'BS-6'!B11=""),"",  'BS-6'!E11)</f>
        <v>0</v>
      </c>
      <c r="F294">
        <f>IF(OR(   'BS-6'!B11=0,  'BS-6'!B11=""),"",  'BS-6'!F11)</f>
        <v>0</v>
      </c>
      <c r="G294" t="str">
        <f>IF(B294="", "Blank Row", "BS-1"&amp;B294)</f>
        <v>BS-13305001</v>
      </c>
    </row>
    <row r="295">
      <c r="B295">
        <f>IF(OR(   'BS-6'!B12=0,  'BS-6'!B12=""),"",  'BS-6'!B12)</f>
        <v>3305002</v>
      </c>
      <c r="C295" t="str">
        <f>IF(OR(   'BS-6'!B12=0,  'BS-6'!B12=""),"",  'BS-6'!C12)</f>
        <v>loans - Loan from Financial Institutions-മറ്റ് ധനകാര്യ സ്ഥാപനങ്ങളില്‍ നിന്നുമുള്ള വായ്പ</v>
      </c>
      <c r="D295">
        <f>IF(OR(   'BS-6'!B12=0,  'BS-6'!B12=""),"",  'BS-6'!D12)</f>
        <v>23260000</v>
      </c>
      <c r="E295">
        <f>IF(OR(   'BS-6'!B12=0,  'BS-6'!B12=""),"",  'BS-6'!E12)</f>
        <v>23260000</v>
      </c>
      <c r="F295">
        <f>IF(OR(   'BS-6'!B12=0,  'BS-6'!B12=""),"",  'BS-6'!F12)</f>
        <v>56000000</v>
      </c>
      <c r="G295" t="str">
        <f>IF(B295="", "Blank Row", "BS-1"&amp;B295)</f>
        <v>BS-13305002</v>
      </c>
    </row>
    <row r="296">
      <c r="B296">
        <f>IF(OR(   'BS-6'!B13=0,  'BS-6'!B13=""),"",  'BS-6'!B13)</f>
        <v>3306001</v>
      </c>
      <c r="C296" t="str">
        <f>IF(OR(   'BS-6'!B13=0,  'BS-6'!B13=""),"",  'BS-6'!C13)</f>
        <v>loans -Other Term Loans-മറ്റ് ടേം ലോണുകള്‍</v>
      </c>
      <c r="D296">
        <f>IF(OR(   'BS-6'!B13=0,  'BS-6'!B13=""),"",  'BS-6'!D13)</f>
        <v>0</v>
      </c>
      <c r="E296">
        <f>IF(OR(   'BS-6'!B13=0,  'BS-6'!B13=""),"",  'BS-6'!E13)</f>
        <v>0</v>
      </c>
      <c r="F296">
        <f>IF(OR(   'BS-6'!B13=0,  'BS-6'!B13=""),"",  'BS-6'!F13)</f>
        <v>0</v>
      </c>
      <c r="G296" t="str">
        <f>IF(B296="", "Blank Row", "BS-1"&amp;B296)</f>
        <v>BS-13306001</v>
      </c>
    </row>
    <row r="297">
      <c r="B297">
        <f>IF(OR(   'BS-6'!B14=0,  'BS-6'!B14=""),"",  'BS-6'!B14)</f>
        <v>3307001</v>
      </c>
      <c r="C297" t="str">
        <f>IF(OR(   'BS-6'!B14=0,  'BS-6'!B14=""),"",  'BS-6'!C14)</f>
        <v>loans - Bonds &amp; Debentures-ബോണ്ടുകളുടെയും ,ഡിബഞ്ചറുകളുടെയും ഈടിന്മേലുള്ള വായ്പകള്‍</v>
      </c>
      <c r="D297">
        <f>IF(OR(   'BS-6'!B14=0,  'BS-6'!B14=""),"",  'BS-6'!D14)</f>
        <v>0</v>
      </c>
      <c r="E297">
        <f>IF(OR(   'BS-6'!B14=0,  'BS-6'!B14=""),"",  'BS-6'!E14)</f>
        <v>0</v>
      </c>
      <c r="F297">
        <f>IF(OR(   'BS-6'!B14=0,  'BS-6'!B14=""),"",  'BS-6'!F14)</f>
        <v>0</v>
      </c>
      <c r="G297" t="str">
        <f>IF(B297="", "Blank Row", "BS-1"&amp;B297)</f>
        <v>BS-13307001</v>
      </c>
    </row>
    <row r="298">
      <c r="B298">
        <f>IF(OR(   'BS-6'!B15=0,  'BS-6'!B15=""),"",  'BS-6'!B15)</f>
        <v>3308001</v>
      </c>
      <c r="C298" t="str">
        <f>IF(OR(   'BS-6'!B15=0,  'BS-6'!B15=""),"",  'BS-6'!C15)</f>
        <v>loans -Other Loans-മറ്റ് വായ്പകള്‍</v>
      </c>
      <c r="D298">
        <f>IF(OR(   'BS-6'!B15=0,  'BS-6'!B15=""),"",  'BS-6'!D15)</f>
        <v>0</v>
      </c>
      <c r="E298">
        <f>IF(OR(   'BS-6'!B15=0,  'BS-6'!B15=""),"",  'BS-6'!E15)</f>
        <v>0</v>
      </c>
      <c r="F298">
        <f>IF(OR(   'BS-6'!B15=0,  'BS-6'!B15=""),"",  'BS-6'!F15)</f>
        <v>0</v>
      </c>
      <c r="G298" t="str">
        <f>IF(B298="", "Blank Row", "BS-1"&amp;B298)</f>
        <v>BS-13308001</v>
      </c>
    </row>
    <row r="299">
      <c r="B299" t="str">
        <f>IF(OR(   'BS-6'!B16=0,  'BS-6'!B16=""),"",  'BS-6'!B16)</f>
        <v/>
      </c>
      <c r="C299" t="str">
        <f>IF(OR(   'BS-6'!B16=0,  'BS-6'!B16=""),"",  'BS-6'!C16)</f>
        <v/>
      </c>
      <c r="D299" t="str">
        <f>IF(OR(   'BS-6'!B16=0,  'BS-6'!B16=""),"",  'BS-6'!D16)</f>
        <v/>
      </c>
      <c r="E299" t="str">
        <f>IF(OR(   'BS-6'!B16=0,  'BS-6'!B16=""),"",  'BS-6'!E16)</f>
        <v/>
      </c>
      <c r="F299" t="str">
        <f>IF(OR(   'BS-6'!B16=0,  'BS-6'!B16=""),"",  'BS-6'!F16)</f>
        <v/>
      </c>
      <c r="G299" t="str">
        <f>IF(B299="", "Blank Row", "BS-1"&amp;B299)</f>
        <v>Blank Row</v>
      </c>
    </row>
    <row r="300">
      <c r="B300" t="str">
        <f>IF(OR(   'BS-6'!B17=0,  'BS-6'!B17=""),"",  'BS-6'!B17)</f>
        <v/>
      </c>
      <c r="C300" t="str">
        <f>IF(OR(   'BS-6'!B17=0,  'BS-6'!B17=""),"",  'BS-6'!C17)</f>
        <v/>
      </c>
      <c r="D300" t="str">
        <f>IF(OR(   'BS-6'!B17=0,  'BS-6'!B17=""),"",  'BS-6'!D17)</f>
        <v/>
      </c>
      <c r="E300" t="str">
        <f>IF(OR(   'BS-6'!B17=0,  'BS-6'!B17=""),"",  'BS-6'!E17)</f>
        <v/>
      </c>
      <c r="F300" t="str">
        <f>IF(OR(   'BS-6'!B17=0,  'BS-6'!B17=""),"",  'BS-6'!F17)</f>
        <v/>
      </c>
      <c r="G300" t="str">
        <f>IF(B300="", "Blank Row", "BS-1"&amp;B300)</f>
        <v>Blank Row</v>
      </c>
    </row>
    <row r="301">
      <c r="B301" t="str">
        <f>IF(OR(   'BS-6'!B18=0,  'BS-6'!B18=""),"",  'BS-6'!B18)</f>
        <v/>
      </c>
      <c r="C301" t="str">
        <f>IF(OR(   'BS-6'!B18=0,  'BS-6'!B18=""),"",  'BS-6'!C18)</f>
        <v/>
      </c>
      <c r="D301" t="str">
        <f>IF(OR(   'BS-6'!B18=0,  'BS-6'!B18=""),"",  'BS-6'!D18)</f>
        <v/>
      </c>
      <c r="E301" t="str">
        <f>IF(OR(   'BS-6'!B18=0,  'BS-6'!B18=""),"",  'BS-6'!E18)</f>
        <v/>
      </c>
      <c r="F301" t="str">
        <f>IF(OR(   'BS-6'!B18=0,  'BS-6'!B18=""),"",  'BS-6'!F18)</f>
        <v/>
      </c>
      <c r="G301" t="str">
        <f>IF(B301="", "Blank Row", "BS-1"&amp;B301)</f>
        <v>Blank Row</v>
      </c>
    </row>
    <row r="302">
      <c r="B302" t="str">
        <f>IF(OR(   'BS-6'!B19=0,  'BS-6'!B19=""),"",  'BS-6'!B19)</f>
        <v/>
      </c>
      <c r="C302" t="str">
        <f>IF(OR(   'BS-6'!B19=0,  'BS-6'!B19=""),"",  'BS-6'!C19)</f>
        <v/>
      </c>
      <c r="D302" t="str">
        <f>IF(OR(   'BS-6'!B19=0,  'BS-6'!B19=""),"",  'BS-6'!D19)</f>
        <v/>
      </c>
      <c r="E302" t="str">
        <f>IF(OR(   'BS-6'!B19=0,  'BS-6'!B19=""),"",  'BS-6'!E19)</f>
        <v/>
      </c>
      <c r="F302" t="str">
        <f>IF(OR(   'BS-6'!B19=0,  'BS-6'!B19=""),"",  'BS-6'!F19)</f>
        <v/>
      </c>
      <c r="G302" t="str">
        <f>IF(B302="", "Blank Row", "BS-1"&amp;B302)</f>
        <v>Blank Row</v>
      </c>
    </row>
    <row r="303">
      <c r="B303" t="str">
        <f>IF(OR(   'BS-6'!B20=0,  'BS-6'!B20=""),"",  'BS-6'!B20)</f>
        <v/>
      </c>
      <c r="C303" t="str">
        <f>IF(OR(   'BS-6'!B20=0,  'BS-6'!B20=""),"",  'BS-6'!C20)</f>
        <v/>
      </c>
      <c r="D303" t="str">
        <f>IF(OR(   'BS-6'!B20=0,  'BS-6'!B20=""),"",  'BS-6'!D20)</f>
        <v/>
      </c>
      <c r="E303" t="str">
        <f>IF(OR(   'BS-6'!B20=0,  'BS-6'!B20=""),"",  'BS-6'!E20)</f>
        <v/>
      </c>
      <c r="F303" t="str">
        <f>IF(OR(   'BS-6'!B20=0,  'BS-6'!B20=""),"",  'BS-6'!F20)</f>
        <v/>
      </c>
      <c r="G303" t="str">
        <f>IF(B303="", "Blank Row", "BS-1"&amp;B303)</f>
        <v>Blank Row</v>
      </c>
    </row>
    <row r="304">
      <c r="B304" t="str">
        <f>IF(OR(   'BS-6'!B21=0,  'BS-6'!B21=""),"",  'BS-6'!B21)</f>
        <v/>
      </c>
      <c r="C304" t="str">
        <f>IF(OR(   'BS-6'!B21=0,  'BS-6'!B21=""),"",  'BS-6'!C21)</f>
        <v/>
      </c>
      <c r="D304" t="str">
        <f>IF(OR(   'BS-6'!B21=0,  'BS-6'!B21=""),"",  'BS-6'!D21)</f>
        <v/>
      </c>
      <c r="E304" t="str">
        <f>IF(OR(   'BS-6'!B21=0,  'BS-6'!B21=""),"",  'BS-6'!E21)</f>
        <v/>
      </c>
      <c r="F304" t="str">
        <f>IF(OR(   'BS-6'!B21=0,  'BS-6'!B21=""),"",  'BS-6'!F21)</f>
        <v/>
      </c>
      <c r="G304" t="str">
        <f>IF(B304="", "Blank Row", "BS-1"&amp;B304)</f>
        <v>Blank Row</v>
      </c>
    </row>
    <row r="305">
      <c r="B305" t="str">
        <f>IF(OR(   'BS-6'!B22=0,  'BS-6'!B22=""),"",  'BS-6'!B22)</f>
        <v/>
      </c>
      <c r="C305" t="str">
        <f>IF(OR(   'BS-6'!B22=0,  'BS-6'!B22=""),"",  'BS-6'!C22)</f>
        <v/>
      </c>
      <c r="D305" t="str">
        <f>IF(OR(   'BS-6'!B22=0,  'BS-6'!B22=""),"",  'BS-6'!D22)</f>
        <v/>
      </c>
      <c r="E305" t="str">
        <f>IF(OR(   'BS-6'!B22=0,  'BS-6'!B22=""),"",  'BS-6'!E22)</f>
        <v/>
      </c>
      <c r="F305" t="str">
        <f>IF(OR(   'BS-6'!B22=0,  'BS-6'!B22=""),"",  'BS-6'!F22)</f>
        <v/>
      </c>
      <c r="G305" t="str">
        <f>IF(B305="", "Blank Row", "BS-1"&amp;B305)</f>
        <v>Blank Row</v>
      </c>
    </row>
    <row r="306">
      <c r="B306" t="str">
        <f>IF(OR(   'BS-6'!B23=0,  'BS-6'!B23=""),"",  'BS-6'!B23)</f>
        <v/>
      </c>
      <c r="C306" t="str">
        <f>IF(OR(   'BS-6'!B23=0,  'BS-6'!B23=""),"",  'BS-6'!C23)</f>
        <v/>
      </c>
      <c r="D306" t="str">
        <f>IF(OR(   'BS-6'!B23=0,  'BS-6'!B23=""),"",  'BS-6'!D23)</f>
        <v/>
      </c>
      <c r="E306" t="str">
        <f>IF(OR(   'BS-6'!B23=0,  'BS-6'!B23=""),"",  'BS-6'!E23)</f>
        <v/>
      </c>
      <c r="F306" t="str">
        <f>IF(OR(   'BS-6'!B23=0,  'BS-6'!B23=""),"",  'BS-6'!F23)</f>
        <v/>
      </c>
      <c r="G306" t="str">
        <f>IF(B306="", "Blank Row", "BS-1"&amp;B306)</f>
        <v>Blank Row</v>
      </c>
    </row>
    <row r="307">
      <c r="B307" t="str">
        <f>IF(OR(   'BS-6'!B24=0,  'BS-6'!B24=""),"",  'BS-6'!B24)</f>
        <v/>
      </c>
      <c r="C307" t="str">
        <f>IF(OR(   'BS-6'!B24=0,  'BS-6'!B24=""),"",  'BS-6'!C24)</f>
        <v/>
      </c>
      <c r="D307" t="str">
        <f>IF(OR(   'BS-6'!B24=0,  'BS-6'!B24=""),"",  'BS-6'!D24)</f>
        <v/>
      </c>
      <c r="E307" t="str">
        <f>IF(OR(   'BS-6'!B24=0,  'BS-6'!B24=""),"",  'BS-6'!E24)</f>
        <v/>
      </c>
      <c r="F307" t="str">
        <f>IF(OR(   'BS-6'!B24=0,  'BS-6'!B24=""),"",  'BS-6'!F24)</f>
        <v/>
      </c>
      <c r="G307" t="str">
        <f>IF(B307="", "Blank Row", "BS-1"&amp;B307)</f>
        <v>Blank Row</v>
      </c>
    </row>
    <row r="308">
      <c r="B308" t="str">
        <f>IF(OR(   'BS-6'!B25=0,  'BS-6'!B25=""),"",  'BS-6'!B25)</f>
        <v/>
      </c>
      <c r="C308" t="str">
        <f>IF(OR(   'BS-6'!B25=0,  'BS-6'!B25=""),"",  'BS-6'!C25)</f>
        <v/>
      </c>
      <c r="D308" t="str">
        <f>IF(OR(   'BS-6'!B25=0,  'BS-6'!B25=""),"",  'BS-6'!D25)</f>
        <v/>
      </c>
      <c r="E308" t="str">
        <f>IF(OR(   'BS-6'!B25=0,  'BS-6'!B25=""),"",  'BS-6'!E25)</f>
        <v/>
      </c>
      <c r="F308" t="str">
        <f>IF(OR(   'BS-6'!B25=0,  'BS-6'!B25=""),"",  'BS-6'!F25)</f>
        <v/>
      </c>
      <c r="G308" t="str">
        <f>IF(B308="", "Blank Row", "BS-1"&amp;B308)</f>
        <v>Blank Row</v>
      </c>
    </row>
    <row r="309">
      <c r="B309" t="str">
        <f>IF(OR(   'BS-6'!B26=0,  'BS-6'!B26=""),"",  'BS-6'!B26)</f>
        <v/>
      </c>
      <c r="C309" t="str">
        <f>IF(OR(   'BS-6'!B26=0,  'BS-6'!B26=""),"",  'BS-6'!C26)</f>
        <v/>
      </c>
      <c r="D309" t="str">
        <f>IF(OR(   'BS-6'!B26=0,  'BS-6'!B26=""),"",  'BS-6'!D26)</f>
        <v/>
      </c>
      <c r="E309" t="str">
        <f>IF(OR(   'BS-6'!B26=0,  'BS-6'!B26=""),"",  'BS-6'!E26)</f>
        <v/>
      </c>
      <c r="F309" t="str">
        <f>IF(OR(   'BS-6'!B26=0,  'BS-6'!B26=""),"",  'BS-6'!F26)</f>
        <v/>
      </c>
      <c r="G309" t="str">
        <f>IF(B309="", "Blank Row", "BS-1"&amp;B309)</f>
        <v>Blank Row</v>
      </c>
    </row>
    <row r="310">
      <c r="B310" t="str">
        <f>IF(OR(   'BS-6'!B27=0,  'BS-6'!B27=""),"",  'BS-6'!B27)</f>
        <v/>
      </c>
      <c r="C310" t="str">
        <f>IF(OR(   'BS-6'!B27=0,  'BS-6'!B27=""),"",  'BS-6'!C27)</f>
        <v/>
      </c>
      <c r="D310" t="str">
        <f>IF(OR(   'BS-6'!B27=0,  'BS-6'!B27=""),"",  'BS-6'!D27)</f>
        <v/>
      </c>
      <c r="E310" t="str">
        <f>IF(OR(   'BS-6'!B27=0,  'BS-6'!B27=""),"",  'BS-6'!E27)</f>
        <v/>
      </c>
      <c r="F310" t="str">
        <f>IF(OR(   'BS-6'!B27=0,  'BS-6'!B27=""),"",  'BS-6'!F27)</f>
        <v/>
      </c>
      <c r="G310" t="str">
        <f>IF(B310="", "Blank Row", "BS-1"&amp;B310)</f>
        <v>Blank Row</v>
      </c>
    </row>
    <row r="311">
      <c r="B311">
        <f>IF(OR(   'BS-6'!B28=0,  'BS-6'!B28=""),"",  'BS-6'!B28)</f>
        <v>330</v>
      </c>
      <c r="C311" t="str">
        <f>IF(OR(   'BS-6'!B28=0,  'BS-6'!B28=""),"",  'BS-6'!C28)</f>
        <v xml:space="preserve">Total-loans-ആകെ വായ്പകള്‍ </v>
      </c>
      <c r="D311">
        <f>SUBTOTAL(9,D290:D310)</f>
        <v>23260000</v>
      </c>
      <c r="E311">
        <f>SUBTOTAL(9,E290:E310)</f>
        <v>23260000</v>
      </c>
      <c r="F311">
        <f>SUBTOTAL(9,F290:F310)</f>
        <v>56000000</v>
      </c>
      <c r="G311" t="str">
        <f>IF(B311="", "Blank Row", "BS-1"&amp;B311)</f>
        <v>BS-1330</v>
      </c>
    </row>
    <row r="312">
      <c r="B312" t="str">
        <f>B57</f>
        <v>Karassery Grama Panchayath Draft  Budget for the Financial Year 2025-2026</v>
      </c>
      <c r="G312" t="str">
        <f>IF(B312="", "Blank Row", "BS-1"&amp;B312)</f>
        <v>BS-1Karassery Grama Panchayath Draft  Budget for the Financial Year 2025-2026</v>
      </c>
    </row>
    <row r="313">
      <c r="B313" t="str">
        <f>'BS-7'!B5</f>
        <v xml:space="preserve">  BS-7- CAPITAL INCOME- OTHER THAN LOANS -( മൂലധന ചെലവുകള്‍ക്ക്‌ വേണ്ടിയുള്ള മറ്റു വരവുകള്‍ )</v>
      </c>
      <c r="G313" t="str">
        <f>IF(B313="", "Blank Row", "BS-1"&amp;B313)</f>
        <v>BS-1  BS-7- CAPITAL INCOME- OTHER THAN LOANS -( മൂലധന ചെലവുകള്‍ക്ക്‌ വേണ്ടിയുള്ള മറ്റു വരവുകള്‍ )</v>
      </c>
    </row>
    <row r="314" xml:space="preserve">
      <c r="B314" t="str">
        <v>DETAILED HEAD CODE</v>
      </c>
      <c r="C314" t="str">
        <v>PARTICULARS (ഇനവിവരം)</v>
      </c>
      <c r="D314" t="str">
        <f>D289</f>
        <v>Actuals for the year 2023-2024   (യഥാര്‍ത്ഥ കണക്ക് 2023-2024)</v>
      </c>
      <c r="E314" t="str">
        <f>E289</f>
        <v>Budget  for the  year (including all revisions) 2024-2025  (പരിഷ്കരിച്ച ബജറ്റ്  2024-2025)</v>
      </c>
      <c r="F314" t="str" xml:space="preserve">
        <f>F289</f>
        <v xml:space="preserve">Budget for the Year2025-2026
 (ബജറ്റ്-2025-2026)</v>
      </c>
      <c r="G314" t="str">
        <f>IF(B314="", "Blank Row", "BS-1"&amp;B314)</f>
        <v>BS-1DETAILED HEAD CODE</v>
      </c>
    </row>
    <row r="315">
      <c r="B315">
        <f>IF(OR(    'BS-7'!B7=0, 'BS-7'!B7=""),"", 'BS-7'!B7)</f>
        <v>3111001</v>
      </c>
      <c r="C315" t="str">
        <f>IF(OR(    'BS-7'!B7=0, 'BS-7'!B7=""),"", 'BS-7'!C7)</f>
        <v>Special Funds-പ്രത്യേക ഫണ്ട്</v>
      </c>
      <c r="D315">
        <f>IF(OR(    'BS-7'!B7=0, 'BS-7'!B7=""),"", 'BS-7'!D7)</f>
        <v>0</v>
      </c>
      <c r="E315">
        <f>IF(OR(    'BS-7'!B7=0, 'BS-7'!B7=""),"", 'BS-7'!E7)</f>
        <v>0</v>
      </c>
      <c r="F315">
        <f>IF(OR(    'BS-7'!B7=0, 'BS-7'!B7=""),"", 'BS-7'!F7)</f>
        <v>0</v>
      </c>
      <c r="G315" t="str">
        <f>IF(B315="", "Blank Row", "BS-1"&amp;B315)</f>
        <v>BS-13111001</v>
      </c>
    </row>
    <row r="316">
      <c r="B316">
        <f>IF(OR(    'BS-7'!B8=0, 'BS-7'!B8=""),"", 'BS-7'!B8)</f>
        <v>3112001</v>
      </c>
      <c r="C316" t="str">
        <f>IF(OR(    'BS-7'!B8=0, 'BS-7'!B8=""),"", 'BS-7'!C8)</f>
        <v xml:space="preserve">Development Fund for Transfer to Other LSGIs for Joint Venture Project - for Capital Expenditure-സംയോജിത പദ്ധതികള്‍ക്കുള്ള വികസന ഫണ്ട് വിഹിതം-മൂലധന  ചെലവുകള്‍ക്ക്‌ </v>
      </c>
      <c r="D316">
        <f>IF(OR(    'BS-7'!B8=0, 'BS-7'!B8=""),"", 'BS-7'!D8)</f>
        <v>0</v>
      </c>
      <c r="E316">
        <f>IF(OR(    'BS-7'!B8=0, 'BS-7'!B8=""),"", 'BS-7'!E8)</f>
        <v>0</v>
      </c>
      <c r="F316">
        <f>IF(OR(    'BS-7'!B8=0, 'BS-7'!B8=""),"", 'BS-7'!F8)</f>
        <v>0</v>
      </c>
      <c r="G316" t="str">
        <f>IF(B316="", "Blank Row", "BS-1"&amp;B316)</f>
        <v>BS-13112001</v>
      </c>
    </row>
    <row r="317">
      <c r="B317">
        <f>IF(OR(    'BS-7'!B9=0, 'BS-7'!B9=""),"", 'BS-7'!B9)</f>
        <v>3112002</v>
      </c>
      <c r="C317" t="str">
        <f>IF(OR(    'BS-7'!B9=0, 'BS-7'!B9=""),"", 'BS-7'!C9)</f>
        <v xml:space="preserve">Development Fund for Transfer to Other LSGIs for Joint Venture Project - for Revenue Expenditure -സംയോജിത പദ്ധതികള്‍ക്കുള്ള വികസന ഫണ്ട് വിഹിതം-റവന്യു ചെലവുകള്‍ക്ക്‌ </v>
      </c>
      <c r="D317">
        <f>IF(OR(    'BS-7'!B9=0, 'BS-7'!B9=""),"", 'BS-7'!D9)</f>
        <v>0</v>
      </c>
      <c r="E317">
        <f>IF(OR(    'BS-7'!B9=0, 'BS-7'!B9=""),"", 'BS-7'!E9)</f>
        <v>0</v>
      </c>
      <c r="F317">
        <f>IF(OR(    'BS-7'!B9=0, 'BS-7'!B9=""),"", 'BS-7'!F9)</f>
        <v>0</v>
      </c>
      <c r="G317" t="str">
        <f>IF(B317="", "Blank Row", "BS-1"&amp;B317)</f>
        <v>BS-13112002</v>
      </c>
    </row>
    <row r="318">
      <c r="B318">
        <f>IF(OR(    'BS-7'!B10=0, 'BS-7'!B10=""),"", 'BS-7'!B10)</f>
        <v>3112003</v>
      </c>
      <c r="C318" t="str">
        <f>IF(OR(    'BS-7'!B10=0, 'BS-7'!B10=""),"", 'BS-7'!C10)</f>
        <v xml:space="preserve">Development Fund for Transfer to Other LSGIs for Other Specific Purposes - for Capital Expenditure-പ്രത്യേക  പദ്ധതികള്‍ക്കുള്ള വികസന ഫണ്ട് വിഹിതം-മൂലധന ചെലവുകള്‍ക്ക്‌ </v>
      </c>
      <c r="D318">
        <f>IF(OR(    'BS-7'!B10=0, 'BS-7'!B10=""),"", 'BS-7'!D10)</f>
        <v>0</v>
      </c>
      <c r="E318">
        <f>IF(OR(    'BS-7'!B10=0, 'BS-7'!B10=""),"", 'BS-7'!E10)</f>
        <v>0</v>
      </c>
      <c r="F318">
        <f>IF(OR(    'BS-7'!B10=0, 'BS-7'!B10=""),"", 'BS-7'!F10)</f>
        <v>0</v>
      </c>
      <c r="G318" t="str">
        <f>IF(B318="", "Blank Row", "BS-1"&amp;B318)</f>
        <v>BS-13112003</v>
      </c>
    </row>
    <row r="319">
      <c r="B319">
        <f>IF(OR(    'BS-7'!B11=0, 'BS-7'!B11=""),"", 'BS-7'!B11)</f>
        <v>3112004</v>
      </c>
      <c r="C319" t="str">
        <f>IF(OR(    'BS-7'!B11=0, 'BS-7'!B11=""),"", 'BS-7'!C11)</f>
        <v xml:space="preserve">Development Fund for Transfer to Other LSGIs for Other Specific Purposes - for Revenue Expenditure-പ്രത്യേക  പദ്ധതികള്‍ക്കുള്ള വികസന ഫണ്ട് വിഹിതം-റവന്യു ചെലവുകള്‍ക്ക്‌ </v>
      </c>
      <c r="D319">
        <f>IF(OR(    'BS-7'!B11=0, 'BS-7'!B11=""),"", 'BS-7'!D11)</f>
        <v>0</v>
      </c>
      <c r="E319">
        <f>IF(OR(    'BS-7'!B11=0, 'BS-7'!B11=""),"", 'BS-7'!E11)</f>
        <v>0</v>
      </c>
      <c r="F319">
        <f>IF(OR(    'BS-7'!B11=0, 'BS-7'!B11=""),"", 'BS-7'!F11)</f>
        <v>0</v>
      </c>
      <c r="G319" t="str">
        <f>IF(B319="", "Blank Row", "BS-1"&amp;B319)</f>
        <v>BS-13112004</v>
      </c>
    </row>
    <row r="320">
      <c r="B320">
        <f>IF(OR(    'BS-7'!B12=0, 'BS-7'!B12=""),"", 'BS-7'!B12)</f>
        <v>3117101</v>
      </c>
      <c r="C320" t="str">
        <f>IF(OR(    'BS-7'!B12=0, 'BS-7'!B12=""),"", 'BS-7'!C12)</f>
        <v xml:space="preserve"> Trust or Agency Funds-ട്രസ്റ്റ്/ഏജന്‍സി ഫണ്ടുകള്‍</v>
      </c>
      <c r="D320">
        <f>IF(OR(    'BS-7'!B12=0, 'BS-7'!B12=""),"", 'BS-7'!D12)</f>
        <v>0</v>
      </c>
      <c r="E320">
        <f>IF(OR(    'BS-7'!B12=0, 'BS-7'!B12=""),"", 'BS-7'!E12)</f>
        <v>0</v>
      </c>
      <c r="F320">
        <f>IF(OR(    'BS-7'!B12=0, 'BS-7'!B12=""),"", 'BS-7'!F12)</f>
        <v>0</v>
      </c>
      <c r="G320" t="str">
        <f>IF(B320="", "Blank Row", "BS-1"&amp;B320)</f>
        <v>BS-13117101</v>
      </c>
    </row>
    <row r="321">
      <c r="B321">
        <f>IF(OR(    'BS-7'!B13=0, 'BS-7'!B13=""),"", 'BS-7'!B13)</f>
        <v>3121001</v>
      </c>
      <c r="C321" t="str">
        <f>IF(OR(    'BS-7'!B13=0, 'BS-7'!B13=""),"", 'BS-7'!C13)</f>
        <v>capital contribution-</v>
      </c>
      <c r="D321">
        <f>IF(OR(    'BS-7'!B13=0, 'BS-7'!B13=""),"", 'BS-7'!D13)</f>
        <v>0</v>
      </c>
      <c r="E321">
        <f>IF(OR(    'BS-7'!B13=0, 'BS-7'!B13=""),"", 'BS-7'!E13)</f>
        <v>0</v>
      </c>
      <c r="F321">
        <f>IF(OR(    'BS-7'!B13=0, 'BS-7'!B13=""),"", 'BS-7'!F13)</f>
        <v>0</v>
      </c>
      <c r="G321" t="str">
        <f>IF(B321="", "Blank Row", "BS-1"&amp;B321)</f>
        <v>BS-13121001</v>
      </c>
    </row>
    <row r="322">
      <c r="B322">
        <f>IF(OR(    'BS-7'!B14=0, 'BS-7'!B14=""),"", 'BS-7'!B14)</f>
        <v>3201001</v>
      </c>
      <c r="C322" t="str">
        <f>IF(OR(    'BS-7'!B14=0, 'BS-7'!B14=""),"", 'BS-7'!C14)</f>
        <v xml:space="preserve">Grants, Funds &amp; Contributions for Specific Purposes -centrally sponsored  Schemes-കേന്ദ്രാവിഷ്കൃത പദ്ധതികള്‍ക്ക്  വേണ്ടിയുള്ള ഗ്രാന്റുകളും ഫണ്ടുകളും വിഹിതങ്ങളും </v>
      </c>
      <c r="D322">
        <f>IF(OR(    'BS-7'!B14=0, 'BS-7'!B14=""),"", 'BS-7'!D14)</f>
        <v>1027878</v>
      </c>
      <c r="E322">
        <f>IF(OR(    'BS-7'!B14=0, 'BS-7'!B14=""),"", 'BS-7'!E14)</f>
        <v>20000000</v>
      </c>
      <c r="F322">
        <f>IF(OR(    'BS-7'!B14=0, 'BS-7'!B14=""),"", 'BS-7'!F14)</f>
        <v>20000000</v>
      </c>
      <c r="G322" t="str">
        <f>IF(B322="", "Blank Row", "BS-1"&amp;B322)</f>
        <v>BS-13201001</v>
      </c>
    </row>
    <row r="323">
      <c r="B323">
        <f>IF(OR(    'BS-7'!B15=0, 'BS-7'!B15=""),"", 'BS-7'!B15)</f>
        <v>3201002</v>
      </c>
      <c r="C323" t="str">
        <f>IF(OR(    'BS-7'!B15=0, 'BS-7'!B15=""),"", 'BS-7'!C15)</f>
        <v xml:space="preserve">Grants, Funds &amp; Contributions for Specific Purposes - Other Central Government Grants -  കേന്ദ്ര സര്‍ക്കാരില്‍ നിന്നുള്ള ഗ്രാന്റുകളും ഫണ്ടുകളും വിഹിതങ്ങളും--പ്രത്യേക  പദ്ധതികള്‍ക്കുള്ളത് </v>
      </c>
      <c r="D323">
        <f>IF(OR(    'BS-7'!B15=0, 'BS-7'!B15=""),"", 'BS-7'!D15)</f>
        <v>0</v>
      </c>
      <c r="E323">
        <f>IF(OR(    'BS-7'!B15=0, 'BS-7'!B15=""),"", 'BS-7'!E15)</f>
        <v>0</v>
      </c>
      <c r="F323">
        <f>IF(OR(    'BS-7'!B15=0, 'BS-7'!B15=""),"", 'BS-7'!F15)</f>
        <v>0</v>
      </c>
      <c r="G323" t="str">
        <f>IF(B323="", "Blank Row", "BS-1"&amp;B323)</f>
        <v>BS-13201002</v>
      </c>
    </row>
    <row r="324">
      <c r="B324">
        <f>IF(OR(    'BS-7'!B16=0, 'BS-7'!B16=""),"", 'BS-7'!B16)</f>
        <v>3202001</v>
      </c>
      <c r="C324" t="str">
        <f>IF(OR(    'BS-7'!B16=0, 'BS-7'!B16=""),"", 'BS-7'!C16)</f>
        <v>Development Fund - General - Capital -വികസന ഫണ്ട് - പൊതുവിഭാഗം - മൂലധനച്ചെലവുകള്‍ക്കായുള്ള വരവുകള്‍</v>
      </c>
      <c r="D324">
        <f>IF(OR(    'BS-7'!B16=0, 'BS-7'!B16=""),"", 'BS-7'!D16)</f>
        <v>854565</v>
      </c>
      <c r="E324">
        <f>IF(OR(    'BS-7'!B16=0, 'BS-7'!B16=""),"", 'BS-7'!E16)</f>
        <v>5000000</v>
      </c>
      <c r="F324">
        <f>IF(OR(    'BS-7'!B16=0, 'BS-7'!B16=""),"", 'BS-7'!F16)</f>
        <v>5000000</v>
      </c>
      <c r="G324" t="str">
        <f>IF(B324="", "Blank Row", "BS-1"&amp;B324)</f>
        <v>BS-13202001</v>
      </c>
    </row>
    <row r="325">
      <c r="B325">
        <f>IF(OR(    'BS-7'!B17=0, 'BS-7'!B17=""),"", 'BS-7'!B17)</f>
        <v>3202001</v>
      </c>
      <c r="C325" t="str">
        <f>IF(OR(    'BS-7'!B17=0, 'BS-7'!B17=""),"", 'BS-7'!C17)</f>
        <v>Development Fund - SCSP - Capital -വികസന ഫണ്ട് - പട്ടികജാതി ഘടകപദ്ധതി - മൂലധനച്ചെലവുകള്‍ക്കായുള്ള വരവുകള്‍</v>
      </c>
      <c r="D325">
        <f>IF(OR(    'BS-7'!B17=0, 'BS-7'!B17=""),"", 'BS-7'!D17)</f>
        <v>222349</v>
      </c>
      <c r="E325">
        <f>IF(OR(    'BS-7'!B17=0, 'BS-7'!B17=""),"", 'BS-7'!E17)</f>
        <v>0</v>
      </c>
      <c r="F325">
        <f>IF(OR(    'BS-7'!B17=0, 'BS-7'!B17=""),"", 'BS-7'!F17)</f>
        <v>0</v>
      </c>
      <c r="G325" t="str">
        <f>IF(B325="", "Blank Row", "BS-1"&amp;B325)</f>
        <v>BS-13202001</v>
      </c>
    </row>
    <row r="326">
      <c r="B326">
        <f>IF(OR(    'BS-7'!B18=0, 'BS-7'!B18=""),"", 'BS-7'!B18)</f>
        <v>3202001</v>
      </c>
      <c r="C326" t="str">
        <f>IF(OR(    'BS-7'!B18=0, 'BS-7'!B18=""),"", 'BS-7'!C18)</f>
        <v>Development Fund - TSP - Capital -വികസന ഫണ്ട് - പട്ടികവര്‍ഗ്ഗഘടകപദ്ധതി - മൂലധനച്ചെലവുകള്‍ക്കായുള്ള വരവുകള്‍</v>
      </c>
      <c r="D326">
        <f>IF(OR(    'BS-7'!B18=0, 'BS-7'!B18=""),"", 'BS-7'!D18)</f>
        <v>280097</v>
      </c>
      <c r="E326">
        <f>IF(OR(    'BS-7'!B18=0, 'BS-7'!B18=""),"", 'BS-7'!E18)</f>
        <v>0</v>
      </c>
      <c r="F326">
        <f>IF(OR(    'BS-7'!B18=0, 'BS-7'!B18=""),"", 'BS-7'!F18)</f>
        <v>0</v>
      </c>
      <c r="G326" t="str">
        <f>IF(B326="", "Blank Row", "BS-1"&amp;B326)</f>
        <v>BS-13202001</v>
      </c>
    </row>
    <row r="327">
      <c r="B327">
        <f>IF(OR(    'BS-7'!B19=0, 'BS-7'!B19=""),"", 'BS-7'!B19)</f>
        <v>3202001</v>
      </c>
      <c r="C327" t="str">
        <f>IF(OR(    'BS-7'!B19=0, 'BS-7'!B19=""),"", 'BS-7'!C19)</f>
        <v>Development Fund - CFC  - Capital -വികസന ഫണ്ട് - കേന്ദ്രധനകാര്യ കമ്മീഷന്‍ ഗ്രാന്‍റ്- മൂലധനച്ചെലവുകള്‍ക്കായുള്ള വരവുകള്‍</v>
      </c>
      <c r="D327">
        <f>IF(OR(    'BS-7'!B19=0, 'BS-7'!B19=""),"", 'BS-7'!D19)</f>
        <v>3277756</v>
      </c>
      <c r="E327">
        <f>IF(OR(    'BS-7'!B19=0, 'BS-7'!B19=""),"", 'BS-7'!E19)</f>
        <v>5000000</v>
      </c>
      <c r="F327">
        <f>IF(OR(    'BS-7'!B19=0, 'BS-7'!B19=""),"", 'BS-7'!F19)</f>
        <v>5000000</v>
      </c>
      <c r="G327" t="str">
        <f>IF(B327="", "Blank Row", "BS-1"&amp;B327)</f>
        <v>BS-13202001</v>
      </c>
    </row>
    <row r="328">
      <c r="B328">
        <f>IF(OR(    'BS-7'!B20=0, 'BS-7'!B20=""),"", 'BS-7'!B20)</f>
        <v>3202001</v>
      </c>
      <c r="C328" t="str">
        <f>IF(OR(    'BS-7'!B20=0, 'BS-7'!B20=""),"", 'BS-7'!C20)</f>
        <v>Development Fund - KLGSDP  - Capital -വികസന ഫണ്ട് - ലോകബാങ്ക് ധനസഹായം- മൂലധനച്ചെലവുകള്‍ക്കായുള്ള വരവുകള്‍</v>
      </c>
      <c r="D328">
        <f>IF(OR(    'BS-7'!B20=0, 'BS-7'!B20=""),"", 'BS-7'!D20)</f>
        <v>0</v>
      </c>
      <c r="E328">
        <f>IF(OR(    'BS-7'!B20=0, 'BS-7'!B20=""),"", 'BS-7'!E20)</f>
        <v>0</v>
      </c>
      <c r="F328">
        <f>IF(OR(    'BS-7'!B20=0, 'BS-7'!B20=""),"", 'BS-7'!F20)</f>
        <v>0</v>
      </c>
      <c r="G328" t="str">
        <f>IF(B328="", "Blank Row", "BS-1"&amp;B328)</f>
        <v>BS-13202001</v>
      </c>
    </row>
    <row r="329">
      <c r="B329">
        <f>IF(OR(    'BS-7'!B21=0, 'BS-7'!B21=""),"", 'BS-7'!B21)</f>
        <v>3202001</v>
      </c>
      <c r="C329" t="str">
        <f>IF(OR(    'BS-7'!B21=0, 'BS-7'!B21=""),"", 'BS-7'!C21)</f>
        <v>Development Fund - Special Grant  - Capital -വികസന ഫണ്ട് - സ്പെഷ്യല്‍ ഗ്രാന്‍റ്- മൂലധനച്ചെലവുകള്‍ക്കായുള്ള വരവുകള്‍</v>
      </c>
      <c r="D329">
        <f>IF(OR(    'BS-7'!B21=0, 'BS-7'!B21=""),"", 'BS-7'!D21)</f>
        <v>0</v>
      </c>
      <c r="E329">
        <f>IF(OR(    'BS-7'!B21=0, 'BS-7'!B21=""),"", 'BS-7'!E21)</f>
        <v>0</v>
      </c>
      <c r="F329">
        <f>IF(OR(    'BS-7'!B21=0, 'BS-7'!B21=""),"", 'BS-7'!F21)</f>
        <v>0</v>
      </c>
      <c r="G329" t="str">
        <f>IF(B329="", "Blank Row", "BS-1"&amp;B329)</f>
        <v>BS-13202001</v>
      </c>
    </row>
    <row r="330">
      <c r="B330">
        <f>IF(OR(    'BS-7'!B22=0, 'BS-7'!B22=""),"", 'BS-7'!B22)</f>
        <v>3202001</v>
      </c>
      <c r="C330" t="str">
        <f>IF(OR(    'BS-7'!B22=0, 'BS-7'!B22=""),"", 'BS-7'!C22)</f>
        <v>Maintenance Fund - Road Assets - സംരക്ഷണച്ചെലവ് - റോഡ് ആസ്തികള്‍ - മൂലധനച്ചെലവുകള്‍ക്കായുള്ള വരവുകള്‍</v>
      </c>
      <c r="D330">
        <f>IF(OR(    'BS-7'!B22=0, 'BS-7'!B22=""),"", 'BS-7'!D22)</f>
        <v>2409712</v>
      </c>
      <c r="E330">
        <f>IF(OR(    'BS-7'!B22=0, 'BS-7'!B22=""),"", 'BS-7'!E22)</f>
        <v>0</v>
      </c>
      <c r="F330">
        <f>IF(OR(    'BS-7'!B22=0, 'BS-7'!B22=""),"", 'BS-7'!F22)</f>
        <v>0</v>
      </c>
      <c r="G330" t="str">
        <f>IF(B330="", "Blank Row", "BS-1"&amp;B330)</f>
        <v>BS-13202001</v>
      </c>
    </row>
    <row r="331">
      <c r="B331">
        <f>IF(OR(    'BS-7'!B23=0, 'BS-7'!B23=""),"", 'BS-7'!B23)</f>
        <v>3202001</v>
      </c>
      <c r="C331" t="str">
        <f>IF(OR(    'BS-7'!B23=0, 'BS-7'!B23=""),"", 'BS-7'!C23)</f>
        <v>Maintenance Fund - Non Road Assets - സംരക്ഷണച്ചെലവ് - റോഡ് ഇതര ആസ്തികള്‍ - മൂലധനച്ചെലവുകള്‍ക്കായുള്ള വരവുകള്‍</v>
      </c>
      <c r="D331">
        <f>IF(OR(    'BS-7'!B23=0, 'BS-7'!B23=""),"", 'BS-7'!D23)</f>
        <v>749704</v>
      </c>
      <c r="E331">
        <f>IF(OR(    'BS-7'!B23=0, 'BS-7'!B23=""),"", 'BS-7'!E23)</f>
        <v>0</v>
      </c>
      <c r="F331">
        <f>IF(OR(    'BS-7'!B23=0, 'BS-7'!B23=""),"", 'BS-7'!F23)</f>
        <v>0</v>
      </c>
      <c r="G331" t="str">
        <f>IF(B331="", "Blank Row", "BS-1"&amp;B331)</f>
        <v>BS-13202001</v>
      </c>
    </row>
    <row r="332">
      <c r="B332">
        <f>IF(OR(    'BS-7'!B24=0, 'BS-7'!B24=""),"", 'BS-7'!B24)</f>
        <v>3202002</v>
      </c>
      <c r="C332" t="str">
        <f>IF(OR(    'BS-7'!B24=0, 'BS-7'!B24=""),"", 'BS-7'!C24)</f>
        <v xml:space="preserve">Fund for Transferred Institutions -ഘടക സ്ഥാപനങ്ങള്‍ക്ക്  വേണ്ടിയുള്ള പ്രത്യേക ഫണ്ടുകള്‍  </v>
      </c>
      <c r="D332">
        <f>IF(OR(    'BS-7'!B24=0, 'BS-7'!B24=""),"", 'BS-7'!D24)</f>
        <v>0</v>
      </c>
      <c r="E332">
        <f>IF(OR(    'BS-7'!B24=0, 'BS-7'!B24=""),"", 'BS-7'!E24)</f>
        <v>0</v>
      </c>
      <c r="F332">
        <f>IF(OR(    'BS-7'!B24=0, 'BS-7'!B24=""),"", 'BS-7'!F24)</f>
        <v>0</v>
      </c>
      <c r="G332" t="str">
        <f>IF(B332="", "Blank Row", "BS-1"&amp;B332)</f>
        <v>BS-13202002</v>
      </c>
    </row>
    <row r="333">
      <c r="B333">
        <f>IF(OR(    'BS-7'!B25=0, 'BS-7'!B25=""),"", 'BS-7'!B25)</f>
        <v>3202003</v>
      </c>
      <c r="C333" t="str">
        <f>IF(OR(    'BS-7'!B25=0, 'BS-7'!B25=""),"", 'BS-7'!C25)</f>
        <v xml:space="preserve">Grants, Funds &amp; Contributions for Specific Purposes - Other than Development Fund and State Sponsored Scheme Funds - Other purposes-വികസന ഫണ്ടുംസംസ്ഥാനാവിഷ്കൃത ഫണ്ടും ഒഴികെ മറ്റ് ആവശ്യങ്ങള്‍ക്കുള്ള   ഗ്രാന്റുകളും ഫണ്ടുകളും വിഹിതങ്ങളും </v>
      </c>
      <c r="D333">
        <f>IF(OR(    'BS-7'!B25=0, 'BS-7'!B25=""),"", 'BS-7'!D25)</f>
        <v>0</v>
      </c>
      <c r="E333">
        <f>IF(OR(    'BS-7'!B25=0, 'BS-7'!B25=""),"", 'BS-7'!E25)</f>
        <v>0</v>
      </c>
      <c r="F333">
        <f>IF(OR(    'BS-7'!B25=0, 'BS-7'!B25=""),"", 'BS-7'!F25)</f>
        <v>0</v>
      </c>
      <c r="G333" t="str">
        <f>IF(B333="", "Blank Row", "BS-1"&amp;B333)</f>
        <v>BS-13202003</v>
      </c>
    </row>
    <row r="334">
      <c r="B334">
        <f>IF(OR(    'BS-7'!B26=0, 'BS-7'!B26=""),"", 'BS-7'!B26)</f>
        <v>3203001</v>
      </c>
      <c r="C334" t="str">
        <f>IF(OR(    'BS-7'!B26=0, 'BS-7'!B26=""),"", 'BS-7'!C26)</f>
        <v xml:space="preserve">Grants, Funds &amp; Contributions for Specific Purposes - Other Government Agencies  മറ്റ് സര്‍ക്കാര്‍ ഏജന്‍സികളില്‍ നിന്നുള്ള ഗ്രാന്റുകളും ഫണ്ടുകളും വിഹിതങ്ങളും </v>
      </c>
      <c r="D334">
        <f>IF(OR(    'BS-7'!B26=0, 'BS-7'!B26=""),"", 'BS-7'!D26)</f>
        <v>580000</v>
      </c>
      <c r="E334">
        <f>IF(OR(    'BS-7'!B26=0, 'BS-7'!B26=""),"", 'BS-7'!E26)</f>
        <v>0</v>
      </c>
      <c r="F334">
        <f>IF(OR(    'BS-7'!B26=0, 'BS-7'!B26=""),"", 'BS-7'!F26)</f>
        <v>0</v>
      </c>
      <c r="G334" t="str">
        <f>IF(B334="", "Blank Row", "BS-1"&amp;B334)</f>
        <v>BS-13203001</v>
      </c>
    </row>
    <row r="335">
      <c r="B335">
        <f>IF(OR(    'BS-7'!B27=0, 'BS-7'!B27=""),"", 'BS-7'!B27)</f>
        <v>3204001</v>
      </c>
      <c r="C335" t="str">
        <f>IF(OR(    'BS-7'!B27=0, 'BS-7'!B27=""),"", 'BS-7'!C27)</f>
        <v xml:space="preserve">Grants, Funds &amp; Contributions for Specific Purposes -  Financial Institutions -  ധനകാര്യ സ്ഥാപനങ്ങളില്‍ നിന്നുള്ള ഗ്രാന്റുകളും ഫണ്ടുകളും വിഹിതങ്ങളും </v>
      </c>
      <c r="D335">
        <f>IF(OR(    'BS-7'!B27=0, 'BS-7'!B27=""),"", 'BS-7'!D27)</f>
        <v>0</v>
      </c>
      <c r="E335">
        <f>IF(OR(    'BS-7'!B27=0, 'BS-7'!B27=""),"", 'BS-7'!E27)</f>
        <v>0</v>
      </c>
      <c r="F335">
        <f>IF(OR(    'BS-7'!B27=0, 'BS-7'!B27=""),"", 'BS-7'!F27)</f>
        <v>0</v>
      </c>
      <c r="G335" t="str">
        <f>IF(B335="", "Blank Row", "BS-1"&amp;B335)</f>
        <v>BS-13204001</v>
      </c>
    </row>
    <row r="336">
      <c r="B336">
        <f>IF(OR(    'BS-7'!B28=0, 'BS-7'!B28=""),"", 'BS-7'!B28)</f>
        <v>3205001</v>
      </c>
      <c r="C336" t="str">
        <f>IF(OR(    'BS-7'!B28=0, 'BS-7'!B28=""),"", 'BS-7'!C28)</f>
        <v xml:space="preserve">Grants, Funds &amp; Contributions for Specific Purposes - Welfare Bodies- ഗ്രാന്റുകളും ഫണ്ടുകളും വിഹിതങ്ങളും  </v>
      </c>
      <c r="D336">
        <f>IF(OR(    'BS-7'!B28=0, 'BS-7'!B28=""),"", 'BS-7'!D28)</f>
        <v>0</v>
      </c>
      <c r="E336">
        <f>IF(OR(    'BS-7'!B28=0, 'BS-7'!B28=""),"", 'BS-7'!E28)</f>
        <v>0</v>
      </c>
      <c r="F336">
        <f>IF(OR(    'BS-7'!B28=0, 'BS-7'!B28=""),"", 'BS-7'!F28)</f>
        <v>0</v>
      </c>
      <c r="G336" t="str">
        <f>IF(B336="", "Blank Row", "BS-1"&amp;B336)</f>
        <v>BS-13205001</v>
      </c>
    </row>
    <row r="337">
      <c r="B337">
        <f>IF(OR(    'BS-7'!B29=0, 'BS-7'!B29=""),"", 'BS-7'!B29)</f>
        <v>3206001</v>
      </c>
      <c r="C337" t="str">
        <f>IF(OR(    'BS-7'!B29=0, 'BS-7'!B29=""),"", 'BS-7'!C29)</f>
        <v xml:space="preserve">Grants, Funds &amp; Contributions for Specific Purposes - International Organizations-അന്തര്‍ദേശീയ സ്ഥാപനങ്ങളില്‍ നിന്നുള്ള ഗ്രാന്റുകളും ഫണ്ടുകളും വിഹിതങ്ങളും </v>
      </c>
      <c r="D337">
        <f>IF(OR(    'BS-7'!B29=0, 'BS-7'!B29=""),"", 'BS-7'!D29)</f>
        <v>0</v>
      </c>
      <c r="E337">
        <f>IF(OR(    'BS-7'!B29=0, 'BS-7'!B29=""),"", 'BS-7'!E29)</f>
        <v>0</v>
      </c>
      <c r="F337">
        <f>IF(OR(    'BS-7'!B29=0, 'BS-7'!B29=""),"", 'BS-7'!F29)</f>
        <v>0</v>
      </c>
      <c r="G337" t="str">
        <f>IF(B337="", "Blank Row", "BS-1"&amp;B337)</f>
        <v>BS-13206001</v>
      </c>
    </row>
    <row r="338">
      <c r="B338">
        <f>IF(OR(    'BS-7'!B30=0, 'BS-7'!B30=""),"", 'BS-7'!B30)</f>
        <v>3207001</v>
      </c>
      <c r="C338" t="str">
        <f>IF(OR(    'BS-7'!B30=0, 'BS-7'!B30=""),"", 'BS-7'!C30)</f>
        <v>Contributions for Joint Venture Projects (for Capital Expenditure) - From Other LSGIs - സംയുക്ത പ്രോജക്ടുകള്‍ക്കുള്ള വിഹിതം (മൂലധനച്ചെലവുകള്‍ക്ക് ) - മറ്റു തദ്ദേശസ്ഥാപനങ്ങളില്‍നിന്ന്</v>
      </c>
      <c r="D338">
        <f>IF(OR(    'BS-7'!B30=0, 'BS-7'!B30=""),"", 'BS-7'!D30)</f>
        <v>0</v>
      </c>
      <c r="E338">
        <f>IF(OR(    'BS-7'!B30=0, 'BS-7'!B30=""),"", 'BS-7'!E30)</f>
        <v>0</v>
      </c>
      <c r="F338">
        <f>IF(OR(    'BS-7'!B30=0, 'BS-7'!B30=""),"", 'BS-7'!F30)</f>
        <v>0</v>
      </c>
      <c r="G338" t="str">
        <f>IF(B338="", "Blank Row", "BS-1"&amp;B338)</f>
        <v>BS-13207001</v>
      </c>
    </row>
    <row r="339">
      <c r="B339">
        <f>IF(OR(    'BS-7'!B31=0, 'BS-7'!B31=""),"", 'BS-7'!B31)</f>
        <v>3207004</v>
      </c>
      <c r="C339" t="str">
        <f>IF(OR(    'BS-7'!B31=0, 'BS-7'!B31=""),"", 'BS-7'!C31)</f>
        <v xml:space="preserve">Contributions for Other Specific Purposes (for Revenue Expenditure)-പ്രത്യേക ഉദേശ പദ്ധതികള്‍ക്കുള്ള വിഹിതം(റവന്യു ചെലവുകള്‍ക്ക്‌) </v>
      </c>
      <c r="D339">
        <f>IF(OR(    'BS-7'!B31=0, 'BS-7'!B31=""),"", 'BS-7'!D31)</f>
        <v>0</v>
      </c>
      <c r="E339">
        <f>IF(OR(    'BS-7'!B31=0, 'BS-7'!B31=""),"", 'BS-7'!E31)</f>
        <v>0</v>
      </c>
      <c r="F339">
        <f>IF(OR(    'BS-7'!B31=0, 'BS-7'!B31=""),"", 'BS-7'!F31)</f>
        <v>0</v>
      </c>
      <c r="G339" t="str">
        <f>IF(B339="", "Blank Row", "BS-1"&amp;B339)</f>
        <v>BS-13207004</v>
      </c>
    </row>
    <row r="340">
      <c r="B340">
        <f>IF(OR(    'BS-7'!B32=0, 'BS-7'!B32=""),"", 'BS-7'!B32)</f>
        <v>3208001</v>
      </c>
      <c r="C340" t="str">
        <f>IF(OR(    'BS-7'!B32=0, 'BS-7'!B32=""),"", 'BS-7'!C32)</f>
        <v xml:space="preserve">Other Grants, Funds &amp; Contributions for Specific Purposes -others- മറ്റ് പ്രത്യേക ഉദേശ പദ്ധതികള്‍ക്കുള്ള ഗ്രാന്റുകളും ഫണ്ടുകളും വിഹിതങ്ങളും </v>
      </c>
      <c r="D340">
        <f>IF(OR(    'BS-7'!B32=0, 'BS-7'!B32=""),"", 'BS-7'!D32)</f>
        <v>0</v>
      </c>
      <c r="E340">
        <f>IF(OR(    'BS-7'!B32=0, 'BS-7'!B32=""),"", 'BS-7'!E32)</f>
        <v>0</v>
      </c>
      <c r="F340">
        <f>IF(OR(    'BS-7'!B32=0, 'BS-7'!B32=""),"", 'BS-7'!F32)</f>
        <v>0</v>
      </c>
      <c r="G340" t="str">
        <f>IF(B340="", "Blank Row", "BS-1"&amp;B340)</f>
        <v>BS-13208001</v>
      </c>
    </row>
    <row r="341">
      <c r="B341">
        <f>IF(OR(    'BS-7'!B33=0, 'BS-7'!B33=""),"", 'BS-7'!B33)</f>
        <v>3209001</v>
      </c>
      <c r="C341" t="str">
        <f>IF(OR(    'BS-7'!B33=0, 'BS-7'!B33=""),"", 'BS-7'!C33)</f>
        <v xml:space="preserve"> Awards from Central Government -കേന്ദ്ര സര്‍ക്കാരില്‍ നിന്നുള്ള അവാര്‍ഡ് സംഖ്യ </v>
      </c>
      <c r="D341">
        <f>IF(OR(    'BS-7'!B33=0, 'BS-7'!B33=""),"", 'BS-7'!D33)</f>
        <v>0</v>
      </c>
      <c r="E341">
        <f>IF(OR(    'BS-7'!B33=0, 'BS-7'!B33=""),"", 'BS-7'!E33)</f>
        <v>0</v>
      </c>
      <c r="F341">
        <f>IF(OR(    'BS-7'!B33=0, 'BS-7'!B33=""),"", 'BS-7'!F33)</f>
        <v>0</v>
      </c>
      <c r="G341" t="str">
        <f>IF(B341="", "Blank Row", "BS-1"&amp;B341)</f>
        <v>BS-13209001</v>
      </c>
    </row>
    <row r="342">
      <c r="B342">
        <f>IF(OR(    'BS-7'!B34=0, 'BS-7'!B34=""),"", 'BS-7'!B34)</f>
        <v>3209002</v>
      </c>
      <c r="C342" t="str">
        <f>IF(OR(    'BS-7'!B34=0, 'BS-7'!B34=""),"", 'BS-7'!C34)</f>
        <v xml:space="preserve"> Awards from State Government --സംസ്ഥാന സര്‍ക്കാരില്‍ നിന്നുള്ള അവാര്‍ഡ് സംഖ്യ </v>
      </c>
      <c r="D342">
        <f>IF(OR(    'BS-7'!B34=0, 'BS-7'!B34=""),"", 'BS-7'!D34)</f>
        <v>0</v>
      </c>
      <c r="E342">
        <f>IF(OR(    'BS-7'!B34=0, 'BS-7'!B34=""),"", 'BS-7'!E34)</f>
        <v>0</v>
      </c>
      <c r="F342">
        <f>IF(OR(    'BS-7'!B34=0, 'BS-7'!B34=""),"", 'BS-7'!F34)</f>
        <v>0</v>
      </c>
      <c r="G342" t="str">
        <f>IF(B342="", "Blank Row", "BS-1"&amp;B342)</f>
        <v>BS-13209002</v>
      </c>
    </row>
    <row r="343">
      <c r="B343">
        <f>IF(OR(    'BS-7'!B35=0, 'BS-7'!B35=""),"", 'BS-7'!B35)</f>
        <v>3209003</v>
      </c>
      <c r="C343" t="str">
        <f>IF(OR(    'BS-7'!B35=0, 'BS-7'!B35=""),"", 'BS-7'!C35)</f>
        <v>Other Awards and Honours-മറ്റ് അവാര്‍ഡുകളും ബഹുമതികളും</v>
      </c>
      <c r="D343">
        <f>IF(OR(    'BS-7'!B35=0, 'BS-7'!B35=""),"", 'BS-7'!D35)</f>
        <v>0</v>
      </c>
      <c r="E343">
        <f>IF(OR(    'BS-7'!B35=0, 'BS-7'!B35=""),"", 'BS-7'!E35)</f>
        <v>0</v>
      </c>
      <c r="F343">
        <f>IF(OR(    'BS-7'!B35=0, 'BS-7'!B35=""),"", 'BS-7'!F35)</f>
        <v>0</v>
      </c>
      <c r="G343" t="str">
        <f>IF(B343="", "Blank Row", "BS-1"&amp;B343)</f>
        <v>BS-13209003</v>
      </c>
    </row>
    <row r="344">
      <c r="B344" t="str">
        <f>IF(OR(    'BS-7'!B36=0, 'BS-7'!B36=""),"", 'BS-7'!B36)</f>
        <v/>
      </c>
      <c r="C344" t="str">
        <f>IF(OR(    'BS-7'!B36=0, 'BS-7'!B36=""),"", 'BS-7'!C36)</f>
        <v/>
      </c>
      <c r="D344" t="str">
        <f>IF(OR(    'BS-7'!B36=0, 'BS-7'!B36=""),"", 'BS-7'!D36)</f>
        <v/>
      </c>
      <c r="E344" t="str">
        <f>IF(OR(    'BS-7'!B36=0, 'BS-7'!B36=""),"", 'BS-7'!E36)</f>
        <v/>
      </c>
      <c r="F344" t="str">
        <f>IF(OR(    'BS-7'!B36=0, 'BS-7'!B36=""),"", 'BS-7'!F36)</f>
        <v/>
      </c>
      <c r="G344" t="str">
        <f>IF(B344="", "Blank Row", "BS-1"&amp;B344)</f>
        <v>Blank Row</v>
      </c>
    </row>
    <row r="345">
      <c r="B345" t="str">
        <f>IF(OR(    'BS-7'!B37=0, 'BS-7'!B37=""),"", 'BS-7'!B37)</f>
        <v/>
      </c>
      <c r="C345" t="str">
        <f>IF(OR(    'BS-7'!B37=0, 'BS-7'!B37=""),"", 'BS-7'!C37)</f>
        <v/>
      </c>
      <c r="D345" t="str">
        <f>IF(OR(    'BS-7'!B37=0, 'BS-7'!B37=""),"", 'BS-7'!D37)</f>
        <v/>
      </c>
      <c r="E345" t="str">
        <f>IF(OR(    'BS-7'!B37=0, 'BS-7'!B37=""),"", 'BS-7'!E37)</f>
        <v/>
      </c>
      <c r="F345" t="str">
        <f>IF(OR(    'BS-7'!B37=0, 'BS-7'!B37=""),"", 'BS-7'!F37)</f>
        <v/>
      </c>
      <c r="G345" t="str">
        <f>IF(B345="", "Blank Row", "BS-1"&amp;B345)</f>
        <v>Blank Row</v>
      </c>
    </row>
    <row r="346">
      <c r="B346" t="str">
        <f>IF(OR(    'BS-7'!B38=0, 'BS-7'!B38=""),"", 'BS-7'!B38)</f>
        <v/>
      </c>
      <c r="C346" t="str">
        <f>IF(OR(    'BS-7'!B38=0, 'BS-7'!B38=""),"", 'BS-7'!C38)</f>
        <v/>
      </c>
      <c r="D346" t="str">
        <f>IF(OR(    'BS-7'!B38=0, 'BS-7'!B38=""),"", 'BS-7'!D38)</f>
        <v/>
      </c>
      <c r="E346" t="str">
        <f>IF(OR(    'BS-7'!B38=0, 'BS-7'!B38=""),"", 'BS-7'!E38)</f>
        <v/>
      </c>
      <c r="F346" t="str">
        <f>IF(OR(    'BS-7'!B38=0, 'BS-7'!B38=""),"", 'BS-7'!F38)</f>
        <v/>
      </c>
      <c r="G346" t="str">
        <f>IF(B346="", "Blank Row", "BS-1"&amp;B346)</f>
        <v>Blank Row</v>
      </c>
    </row>
    <row r="347">
      <c r="B347" t="str">
        <f>IF(OR(    'BS-7'!B39=0, 'BS-7'!B39=""),"", 'BS-7'!B39)</f>
        <v/>
      </c>
      <c r="C347" t="str">
        <f>IF(OR(    'BS-7'!B39=0, 'BS-7'!B39=""),"", 'BS-7'!C39)</f>
        <v/>
      </c>
      <c r="D347" t="str">
        <f>IF(OR(    'BS-7'!B39=0, 'BS-7'!B39=""),"", 'BS-7'!D39)</f>
        <v/>
      </c>
      <c r="E347" t="str">
        <f>IF(OR(    'BS-7'!B39=0, 'BS-7'!B39=""),"", 'BS-7'!E39)</f>
        <v/>
      </c>
      <c r="F347" t="str">
        <f>IF(OR(    'BS-7'!B39=0, 'BS-7'!B39=""),"", 'BS-7'!F39)</f>
        <v/>
      </c>
      <c r="G347" t="str">
        <f>IF(B347="", "Blank Row", "BS-1"&amp;B347)</f>
        <v>Blank Row</v>
      </c>
    </row>
    <row r="348">
      <c r="B348" t="str">
        <f>IF(OR(    'BS-7'!B40=0, 'BS-7'!B40=""),"", 'BS-7'!B40)</f>
        <v/>
      </c>
      <c r="C348" t="str">
        <f>IF(OR(    'BS-7'!B40=0, 'BS-7'!B40=""),"", 'BS-7'!C40)</f>
        <v/>
      </c>
      <c r="D348" t="str">
        <f>IF(OR(    'BS-7'!B40=0, 'BS-7'!B40=""),"", 'BS-7'!D40)</f>
        <v/>
      </c>
      <c r="E348" t="str">
        <f>IF(OR(    'BS-7'!B40=0, 'BS-7'!B40=""),"", 'BS-7'!E40)</f>
        <v/>
      </c>
      <c r="F348" t="str">
        <f>IF(OR(    'BS-7'!B40=0, 'BS-7'!B40=""),"", 'BS-7'!F40)</f>
        <v/>
      </c>
      <c r="G348" t="str">
        <f>IF(B348="", "Blank Row", "BS-1"&amp;B348)</f>
        <v>Blank Row</v>
      </c>
    </row>
    <row r="349">
      <c r="B349" t="str">
        <f>IF(OR(    'BS-7'!B41=0, 'BS-7'!B41=""),"", 'BS-7'!B41)</f>
        <v/>
      </c>
      <c r="C349" t="str">
        <f>IF(OR(    'BS-7'!B41=0, 'BS-7'!B41=""),"", 'BS-7'!C41)</f>
        <v/>
      </c>
      <c r="D349" t="str">
        <f>IF(OR(    'BS-7'!B41=0, 'BS-7'!B41=""),"", 'BS-7'!D41)</f>
        <v/>
      </c>
      <c r="E349" t="str">
        <f>IF(OR(    'BS-7'!B41=0, 'BS-7'!B41=""),"", 'BS-7'!E41)</f>
        <v/>
      </c>
      <c r="F349" t="str">
        <f>IF(OR(    'BS-7'!B41=0, 'BS-7'!B41=""),"", 'BS-7'!F41)</f>
        <v/>
      </c>
      <c r="G349" t="str">
        <f>IF(B349="", "Blank Row", "BS-1"&amp;B349)</f>
        <v>Blank Row</v>
      </c>
    </row>
    <row r="350">
      <c r="B350" t="str">
        <f>IF(OR(    'BS-7'!B42=0, 'BS-7'!B42=""),"", 'BS-7'!B42)</f>
        <v/>
      </c>
      <c r="C350" t="str">
        <f>IF(OR(    'BS-7'!B42=0, 'BS-7'!B42=""),"", 'BS-7'!C42)</f>
        <v/>
      </c>
      <c r="D350" t="str">
        <f>IF(OR(    'BS-7'!B42=0, 'BS-7'!B42=""),"", 'BS-7'!D42)</f>
        <v/>
      </c>
      <c r="E350" t="str">
        <f>IF(OR(    'BS-7'!B42=0, 'BS-7'!B42=""),"", 'BS-7'!E42)</f>
        <v/>
      </c>
      <c r="F350" t="str">
        <f>IF(OR(    'BS-7'!B42=0, 'BS-7'!B42=""),"", 'BS-7'!F42)</f>
        <v/>
      </c>
      <c r="G350" t="str">
        <f>IF(B350="", "Blank Row", "BS-1"&amp;B350)</f>
        <v>Blank Row</v>
      </c>
    </row>
    <row r="351">
      <c r="B351" t="str">
        <f>IF(OR(    'BS-7'!B43=0, 'BS-7'!B43=""),"", 'BS-7'!B43)</f>
        <v/>
      </c>
      <c r="C351" t="str">
        <f>IF(OR(    'BS-7'!B43=0, 'BS-7'!B43=""),"", 'BS-7'!C43)</f>
        <v/>
      </c>
      <c r="D351" t="str">
        <f>IF(OR(    'BS-7'!B43=0, 'BS-7'!B43=""),"", 'BS-7'!D43)</f>
        <v/>
      </c>
      <c r="E351" t="str">
        <f>IF(OR(    'BS-7'!B43=0, 'BS-7'!B43=""),"", 'BS-7'!E43)</f>
        <v/>
      </c>
      <c r="F351" t="str">
        <f>IF(OR(    'BS-7'!B43=0, 'BS-7'!B43=""),"", 'BS-7'!F43)</f>
        <v/>
      </c>
      <c r="G351" t="str">
        <f>IF(B351="", "Blank Row", "BS-1"&amp;B351)</f>
        <v>Blank Row</v>
      </c>
    </row>
    <row r="352">
      <c r="B352" t="str">
        <f>IF(OR(    'BS-7'!B44=0, 'BS-7'!B44=""),"", 'BS-7'!B44)</f>
        <v/>
      </c>
      <c r="C352" t="str">
        <f>IF(OR(    'BS-7'!B44=0, 'BS-7'!B44=""),"", 'BS-7'!C44)</f>
        <v/>
      </c>
      <c r="D352" t="str">
        <f>IF(OR(    'BS-7'!B44=0, 'BS-7'!B44=""),"", 'BS-7'!D44)</f>
        <v/>
      </c>
      <c r="E352" t="str">
        <f>IF(OR(    'BS-7'!B44=0, 'BS-7'!B44=""),"", 'BS-7'!E44)</f>
        <v/>
      </c>
      <c r="F352" t="str">
        <f>IF(OR(    'BS-7'!B44=0, 'BS-7'!B44=""),"", 'BS-7'!F44)</f>
        <v/>
      </c>
      <c r="G352" t="str">
        <f>IF(B352="", "Blank Row", "BS-1"&amp;B352)</f>
        <v>Blank Row</v>
      </c>
    </row>
    <row r="353">
      <c r="B353" t="str">
        <f>IF(OR(    'BS-7'!B45=0, 'BS-7'!B45=""),"", 'BS-7'!B45)</f>
        <v/>
      </c>
      <c r="C353" t="str">
        <f>IF(OR(    'BS-7'!B45=0, 'BS-7'!B45=""),"", 'BS-7'!C45)</f>
        <v/>
      </c>
      <c r="D353" t="str">
        <f>IF(OR(    'BS-7'!B45=0, 'BS-7'!B45=""),"", 'BS-7'!D45)</f>
        <v/>
      </c>
      <c r="E353" t="str">
        <f>IF(OR(    'BS-7'!B45=0, 'BS-7'!B45=""),"", 'BS-7'!E45)</f>
        <v/>
      </c>
      <c r="F353" t="str">
        <f>IF(OR(    'BS-7'!B45=0, 'BS-7'!B45=""),"", 'BS-7'!F45)</f>
        <v/>
      </c>
      <c r="G353" t="str">
        <f>IF(B353="", "Blank Row", "BS-1"&amp;B353)</f>
        <v>Blank Row</v>
      </c>
    </row>
    <row r="354">
      <c r="B354" t="str">
        <f>IF(OR(    'BS-7'!B46=0, 'BS-7'!B46=""),"", 'BS-7'!B46)</f>
        <v/>
      </c>
      <c r="C354" t="str">
        <f>IF(OR(    'BS-7'!B46=0, 'BS-7'!B46=""),"", 'BS-7'!C46)</f>
        <v/>
      </c>
      <c r="D354" t="str">
        <f>IF(OR(    'BS-7'!B46=0, 'BS-7'!B46=""),"", 'BS-7'!D46)</f>
        <v/>
      </c>
      <c r="E354" t="str">
        <f>IF(OR(    'BS-7'!B46=0, 'BS-7'!B46=""),"", 'BS-7'!E46)</f>
        <v/>
      </c>
      <c r="F354" t="str">
        <f>IF(OR(    'BS-7'!B46=0, 'BS-7'!B46=""),"", 'BS-7'!F46)</f>
        <v/>
      </c>
      <c r="G354" t="str">
        <f>IF(B354="", "Blank Row", "BS-1"&amp;B354)</f>
        <v>Blank Row</v>
      </c>
    </row>
    <row r="355">
      <c r="B355">
        <f>IF(OR(    'BS-7'!B47=0, 'BS-7'!B47=""),"", 'BS-7'!B47)</f>
        <v>311</v>
      </c>
      <c r="C355" t="str">
        <f>IF(OR(    'BS-7'!B47=0, 'BS-7'!B47=""),"", 'BS-7'!C47)</f>
        <v>Total-Revenue Grants, Funds, Contributions &amp; Compensations</v>
      </c>
      <c r="D355">
        <f>SUBTOTAL(9,D315:D354)</f>
        <v>9402061</v>
      </c>
      <c r="E355">
        <f>SUBTOTAL(9,E315:E354)</f>
        <v>30000000</v>
      </c>
      <c r="F355">
        <f>SUBTOTAL(9,F315:F354)</f>
        <v>30000000</v>
      </c>
      <c r="G355" t="str">
        <f>IF(B355="", "Blank Row", "BS-1"&amp;B355)</f>
        <v>BS-1311</v>
      </c>
    </row>
    <row r="356">
      <c r="B356" t="str">
        <f>B57</f>
        <v>Karassery Grama Panchayath Draft  Budget for the Financial Year 2025-2026</v>
      </c>
      <c r="G356" t="str">
        <f>IF(B356="", "Blank Row", "BS-1"&amp;B356)</f>
        <v>BS-1Karassery Grama Panchayath Draft  Budget for the Financial Year 2025-2026</v>
      </c>
    </row>
    <row r="357">
      <c r="B357" t="str">
        <f>'BS-8'!B5</f>
        <v xml:space="preserve">  BS-8-Revenue Expenditure-Mandatory functions- (അനിവാര്യ ചുമതലകള്‍ക്കു വേണ്ടിയുള്ള വകയിരുത്തലുകള്‍)</v>
      </c>
      <c r="G357" t="str">
        <f>IF(B357="", "Blank Row", "BS-1"&amp;B357)</f>
        <v>BS-1  BS-8-Revenue Expenditure-Mandatory functions- (അനിവാര്യ ചുമതലകള്‍ക്കു വേണ്ടിയുള്ള വകയിരുത്തലുകള്‍)</v>
      </c>
    </row>
    <row r="358" xml:space="preserve">
      <c r="B358" t="str">
        <v>DETAILED HEAD CODE</v>
      </c>
      <c r="C358" t="str">
        <v>PARTICULARS (ഇനവിവരം)</v>
      </c>
      <c r="D358" t="str">
        <f>D32</f>
        <v>Actuals for the year 2023-2024   (യഥാര്‍ത്ഥ കണക്ക് 2023-2024)</v>
      </c>
      <c r="E358" t="str">
        <f>E32</f>
        <v>Budget  for the  year (including all revisions) 2024-2025  (പരിഷ്കരിച്ച ബജറ്റ്  2024-2025)</v>
      </c>
      <c r="F358" t="str" xml:space="preserve">
        <f>F32</f>
        <v xml:space="preserve">Budget for the Year2025-2026
 (ബജറ്റ്-2025-2026)</v>
      </c>
      <c r="G358" t="str">
        <f>IF(B358="", "Blank Row", "BS-1"&amp;B358)</f>
        <v>BS-1DETAILED HEAD CODE</v>
      </c>
    </row>
    <row r="359">
      <c r="B359" t="str">
        <f>'BS-8'!B7</f>
        <v>210 - Establishment Expenses-</v>
      </c>
      <c r="G359" t="str">
        <f>IF(B359="", "Blank Row", "BS-1"&amp;B359)</f>
        <v>BS-1210 - Establishment Expenses-</v>
      </c>
    </row>
    <row r="360">
      <c r="B360">
        <f>IF(OR(    'BS-8'!B8=0,   'BS-8'!B8=""),"",   'BS-8'!B8)</f>
        <v>2101001</v>
      </c>
      <c r="C360" t="str">
        <f>IF(OR(    'BS-8'!B8=0,   'BS-8'!B8=""),"",   'BS-8'!C8)</f>
        <v>Salaries-ശമ്പളം</v>
      </c>
      <c r="D360">
        <f>IF(OR(    'BS-8'!B8=0,   'BS-8'!B8=""),"",   'BS-8'!D8)</f>
        <v>9578557</v>
      </c>
      <c r="E360">
        <f>IF(OR(    'BS-8'!B8=0,   'BS-8'!B8=""),"",   'BS-8'!E8)</f>
        <v>12000000</v>
      </c>
      <c r="F360">
        <f>IF(OR(    'BS-8'!B8=0,   'BS-8'!B8=""),"",   'BS-8'!F8)</f>
        <v>17500000</v>
      </c>
      <c r="G360" t="str">
        <f>IF(B360="", "Blank Row", "BS-1"&amp;B360)</f>
        <v>BS-12101001</v>
      </c>
    </row>
    <row r="361">
      <c r="B361">
        <f>IF(OR(    'BS-8'!B9=0,   'BS-8'!B9=""),"",   'BS-8'!B9)</f>
        <v>2101002</v>
      </c>
      <c r="C361" t="str">
        <f>IF(OR(    'BS-8'!B9=0,   'BS-8'!B9=""),"",   'BS-8'!C9)</f>
        <v>Wages-കൂലി</v>
      </c>
      <c r="D361">
        <f>IF(OR(    'BS-8'!B9=0,   'BS-8'!B9=""),"",   'BS-8'!D9)</f>
        <v>837225</v>
      </c>
      <c r="E361">
        <f>IF(OR(    'BS-8'!B9=0,   'BS-8'!B9=""),"",   'BS-8'!E9)</f>
        <v>1100000</v>
      </c>
      <c r="F361">
        <f>IF(OR(    'BS-8'!B9=0,   'BS-8'!B9=""),"",   'BS-8'!F9)</f>
        <v>1500000</v>
      </c>
      <c r="G361" t="str">
        <f>IF(B361="", "Blank Row", "BS-1"&amp;B361)</f>
        <v>BS-12101002</v>
      </c>
    </row>
    <row r="362">
      <c r="B362">
        <f>IF(OR(    'BS-8'!B10=0,   'BS-8'!B10=""),"",   'BS-8'!B10)</f>
        <v>2101003</v>
      </c>
      <c r="C362" t="str">
        <f>IF(OR(    'BS-8'!B10=0,   'BS-8'!B10=""),"",   'BS-8'!C10)</f>
        <v>Bonus-ബോണസ്</v>
      </c>
      <c r="D362">
        <f>IF(OR(    'BS-8'!B10=0,   'BS-8'!B10=""),"",   'BS-8'!D10)</f>
        <v>32000</v>
      </c>
      <c r="E362">
        <f>IF(OR(    'BS-8'!B10=0,   'BS-8'!B10=""),"",   'BS-8'!E10)</f>
        <v>35000</v>
      </c>
      <c r="F362">
        <f>IF(OR(    'BS-8'!B10=0,   'BS-8'!B10=""),"",   'BS-8'!F10)</f>
        <v>40000</v>
      </c>
      <c r="G362" t="str">
        <f>IF(B362="", "Blank Row", "BS-1"&amp;B362)</f>
        <v>BS-12101003</v>
      </c>
    </row>
    <row r="363">
      <c r="B363">
        <f>IF(OR(    'BS-8'!B11=0,   'BS-8'!B11=""),"",   'BS-8'!B11)</f>
        <v>2102001</v>
      </c>
      <c r="C363" t="str">
        <f>IF(OR(    'BS-8'!B11=0,   'BS-8'!B11=""),"",   'BS-8'!C11)</f>
        <v>Travelling Allowances-യാത്രാ ബത്ത</v>
      </c>
      <c r="D363">
        <f>IF(OR(    'BS-8'!B11=0,   'BS-8'!B11=""),"",   'BS-8'!D11)</f>
        <v>72265</v>
      </c>
      <c r="E363">
        <f>IF(OR(    'BS-8'!B11=0,   'BS-8'!B11=""),"",   'BS-8'!E11)</f>
        <v>150000</v>
      </c>
      <c r="F363">
        <f>IF(OR(    'BS-8'!B11=0,   'BS-8'!B11=""),"",   'BS-8'!F11)</f>
        <v>150000</v>
      </c>
      <c r="G363" t="str">
        <f>IF(B363="", "Blank Row", "BS-1"&amp;B363)</f>
        <v>BS-12102001</v>
      </c>
    </row>
    <row r="364">
      <c r="B364">
        <f>IF(OR(    'BS-8'!B12=0,   'BS-8'!B12=""),"",   'BS-8'!B12)</f>
        <v>2102002</v>
      </c>
      <c r="C364" t="str">
        <f>IF(OR(    'BS-8'!B12=0,   'BS-8'!B12=""),"",   'BS-8'!C12)</f>
        <v>Other Benefits and Allowances-മറ്റ് ബത്തകള്‍</v>
      </c>
      <c r="D364">
        <f>IF(OR(    'BS-8'!B12=0,   'BS-8'!B12=""),"",   'BS-8'!D12)</f>
        <v>208058</v>
      </c>
      <c r="E364">
        <f>IF(OR(    'BS-8'!B12=0,   'BS-8'!B12=""),"",   'BS-8'!E12)</f>
        <v>250000</v>
      </c>
      <c r="F364">
        <f>IF(OR(    'BS-8'!B12=0,   'BS-8'!B12=""),"",   'BS-8'!F12)</f>
        <v>300000</v>
      </c>
      <c r="G364" t="str">
        <f>IF(B364="", "Blank Row", "BS-1"&amp;B364)</f>
        <v>BS-12102002</v>
      </c>
    </row>
    <row r="365">
      <c r="B365">
        <f>IF(OR(    'BS-8'!B13=0,   'BS-8'!B13=""),"",   'BS-8'!B13)</f>
        <v>2102003</v>
      </c>
      <c r="C365" t="str">
        <f>IF(OR(    'BS-8'!B13=0,   'BS-8'!B13=""),"",   'BS-8'!C13)</f>
        <v xml:space="preserve">Monthly Honorarium of Elected Representatives-ജനപ്രതിനിധികള്‍ക്കുള്ള ഓണറെ റിയം </v>
      </c>
      <c r="D365">
        <f>IF(OR(    'BS-8'!B13=0,   'BS-8'!B13=""),"",   'BS-8'!D13)</f>
        <v>1879200</v>
      </c>
      <c r="E365">
        <f>IF(OR(    'BS-8'!B13=0,   'BS-8'!B13=""),"",   'BS-8'!E13)</f>
        <v>2400000</v>
      </c>
      <c r="F365">
        <f>IF(OR(    'BS-8'!B13=0,   'BS-8'!B13=""),"",   'BS-8'!F13)</f>
        <v>2500000</v>
      </c>
      <c r="G365" t="str">
        <f>IF(B365="", "Blank Row", "BS-1"&amp;B365)</f>
        <v>BS-12102003</v>
      </c>
    </row>
    <row r="366">
      <c r="B366">
        <f>IF(OR(    'BS-8'!B14=0,   'BS-8'!B14=""),"",   'BS-8'!B14)</f>
        <v>2102004</v>
      </c>
      <c r="C366" t="str">
        <f>IF(OR(    'BS-8'!B14=0,   'BS-8'!B14=""),"",   'BS-8'!C14)</f>
        <v>Sitting Fee of Elected Representatives-ജന പ്രതിനിധികള്‍ക്കുള്ള സിറ്റിംഗ് ഫീ</v>
      </c>
      <c r="D366">
        <f>IF(OR(    'BS-8'!B14=0,   'BS-8'!B14=""),"",   'BS-8'!D14)</f>
        <v>165200</v>
      </c>
      <c r="E366">
        <f>IF(OR(    'BS-8'!B14=0,   'BS-8'!B14=""),"",   'BS-8'!E14)</f>
        <v>200000</v>
      </c>
      <c r="F366">
        <f>IF(OR(    'BS-8'!B14=0,   'BS-8'!B14=""),"",   'BS-8'!F14)</f>
        <v>230000</v>
      </c>
      <c r="G366" t="str">
        <f>IF(B366="", "Blank Row", "BS-1"&amp;B366)</f>
        <v>BS-12102004</v>
      </c>
    </row>
    <row r="367">
      <c r="B367">
        <f>IF(OR(    'BS-8'!B15=0,   'BS-8'!B15=""),"",   'BS-8'!B15)</f>
        <v>2102005</v>
      </c>
      <c r="C367" t="str">
        <f>IF(OR(    'BS-8'!B15=0,   'BS-8'!B15=""),"",   'BS-8'!C15)</f>
        <v>Travelling Allowance of Elected Representatives-ജനപ്രതിനിധികള്‍ക്കുള്ള യാത്ര ബത്ത</v>
      </c>
      <c r="D367">
        <f>IF(OR(    'BS-8'!B15=0,   'BS-8'!B15=""),"",   'BS-8'!D15)</f>
        <v>37697</v>
      </c>
      <c r="E367">
        <f>IF(OR(    'BS-8'!B15=0,   'BS-8'!B15=""),"",   'BS-8'!E15)</f>
        <v>50000</v>
      </c>
      <c r="F367">
        <f>IF(OR(    'BS-8'!B15=0,   'BS-8'!B15=""),"",   'BS-8'!F15)</f>
        <v>70000</v>
      </c>
      <c r="G367" t="str">
        <f>IF(B367="", "Blank Row", "BS-1"&amp;B367)</f>
        <v>BS-12102005</v>
      </c>
    </row>
    <row r="368">
      <c r="B368">
        <f>IF(OR(    'BS-8'!B16=0,   'BS-8'!B16=""),"",   'BS-8'!B16)</f>
        <v>2103001</v>
      </c>
      <c r="C368" t="str">
        <f>IF(OR(    'BS-8'!B16=0,   'BS-8'!B16=""),"",   'BS-8'!C16)</f>
        <v>Pension Contributions-പെന്‍ഷന്‍ കോണ്‍ട്രിബ്യുഷന്‍</v>
      </c>
      <c r="D368">
        <f>IF(OR(    'BS-8'!B16=0,   'BS-8'!B16=""),"",   'BS-8'!D16)</f>
        <v>903809</v>
      </c>
      <c r="E368">
        <f>IF(OR(    'BS-8'!B16=0,   'BS-8'!B16=""),"",   'BS-8'!E16)</f>
        <v>1200000</v>
      </c>
      <c r="F368">
        <f>IF(OR(    'BS-8'!B16=0,   'BS-8'!B16=""),"",   'BS-8'!F16)</f>
        <v>1500000</v>
      </c>
      <c r="G368" t="str">
        <f>IF(B368="", "Blank Row", "BS-1"&amp;B368)</f>
        <v>BS-12103001</v>
      </c>
    </row>
    <row r="369">
      <c r="B369">
        <f>IF(OR(    'BS-8'!B17=0,   'BS-8'!B17=""),"",   'BS-8'!B17)</f>
        <v>2103002</v>
      </c>
      <c r="C369" t="str">
        <f>IF(OR(    'BS-8'!B17=0,   'BS-8'!B17=""),"",   'BS-8'!C17)</f>
        <v>Leave Salary Contributions-അവധി ശമ്പളം</v>
      </c>
      <c r="D369">
        <f>IF(OR(    'BS-8'!B17=0,   'BS-8'!B17=""),"",   'BS-8'!D17)</f>
        <v>134272</v>
      </c>
      <c r="E369">
        <f>IF(OR(    'BS-8'!B17=0,   'BS-8'!B17=""),"",   'BS-8'!E17)</f>
        <v>150000</v>
      </c>
      <c r="F369">
        <f>IF(OR(    'BS-8'!B17=0,   'BS-8'!B17=""),"",   'BS-8'!F17)</f>
        <v>250000</v>
      </c>
      <c r="G369" t="str">
        <f>IF(B369="", "Blank Row", "BS-1"&amp;B369)</f>
        <v>BS-12103002</v>
      </c>
    </row>
    <row r="370">
      <c r="B370">
        <f>IF(OR(    'BS-8'!B18=0,   'BS-8'!B18=""),"",   'BS-8'!B18)</f>
        <v>2104001</v>
      </c>
      <c r="C370" t="str">
        <f>IF(OR(    'BS-8'!B18=0,   'BS-8'!B18=""),"",   'BS-8'!C18)</f>
        <v>Other Terminal &amp; Retirement Benefits-മറ്റ് സേവന വിരാമ ആനുകൂല്യങ്ങള്‍</v>
      </c>
      <c r="D370">
        <f>IF(OR(    'BS-8'!B18=0,   'BS-8'!B18=""),"",   'BS-8'!D18)</f>
        <v>0</v>
      </c>
      <c r="E370">
        <f>IF(OR(    'BS-8'!B18=0,   'BS-8'!B18=""),"",   'BS-8'!E18)</f>
        <v>1350000</v>
      </c>
      <c r="F370">
        <f>IF(OR(    'BS-8'!B18=0,   'BS-8'!B18=""),"",   'BS-8'!F18)</f>
        <v>1500000</v>
      </c>
      <c r="G370" t="str">
        <f>IF(B370="", "Blank Row", "BS-1"&amp;B370)</f>
        <v>BS-12104001</v>
      </c>
    </row>
    <row r="371">
      <c r="B371" t="str">
        <f>IF(OR(    'BS-8'!B19=0,   'BS-8'!B19=""),"",   'BS-8'!B19)</f>
        <v/>
      </c>
      <c r="C371" t="str">
        <f>IF(OR(    'BS-8'!B19=0,   'BS-8'!B19=""),"",   'BS-8'!C19)</f>
        <v/>
      </c>
      <c r="D371" t="str">
        <f>IF(OR(    'BS-8'!B19=0,   'BS-8'!B19=""),"",   'BS-8'!D19)</f>
        <v/>
      </c>
      <c r="E371" t="str">
        <f>IF(OR(    'BS-8'!B19=0,   'BS-8'!B19=""),"",   'BS-8'!E19)</f>
        <v/>
      </c>
      <c r="F371" t="str">
        <f>IF(OR(    'BS-8'!B19=0,   'BS-8'!B19=""),"",   'BS-8'!F19)</f>
        <v/>
      </c>
      <c r="G371" t="str">
        <f>IF(B371="", "Blank Row", "BS-1"&amp;B371)</f>
        <v>Blank Row</v>
      </c>
    </row>
    <row r="372">
      <c r="B372" t="str">
        <f>IF(OR(    'BS-8'!B20=0,   'BS-8'!B20=""),"",   'BS-8'!B20)</f>
        <v/>
      </c>
      <c r="C372" t="str">
        <f>IF(OR(    'BS-8'!B20=0,   'BS-8'!B20=""),"",   'BS-8'!C20)</f>
        <v/>
      </c>
      <c r="D372" t="str">
        <f>IF(OR(    'BS-8'!B20=0,   'BS-8'!B20=""),"",   'BS-8'!D20)</f>
        <v/>
      </c>
      <c r="E372" t="str">
        <f>IF(OR(    'BS-8'!B20=0,   'BS-8'!B20=""),"",   'BS-8'!E20)</f>
        <v/>
      </c>
      <c r="F372" t="str">
        <f>IF(OR(    'BS-8'!B20=0,   'BS-8'!B20=""),"",   'BS-8'!F20)</f>
        <v/>
      </c>
      <c r="G372" t="str">
        <f>IF(B372="", "Blank Row", "BS-1"&amp;B372)</f>
        <v>Blank Row</v>
      </c>
    </row>
    <row r="373">
      <c r="B373" t="str">
        <f>IF(OR(    'BS-8'!B21=0,   'BS-8'!B21=""),"",   'BS-8'!B21)</f>
        <v/>
      </c>
      <c r="C373" t="str">
        <f>IF(OR(    'BS-8'!B21=0,   'BS-8'!B21=""),"",   'BS-8'!C21)</f>
        <v/>
      </c>
      <c r="D373" t="str">
        <f>IF(OR(    'BS-8'!B21=0,   'BS-8'!B21=""),"",   'BS-8'!D21)</f>
        <v/>
      </c>
      <c r="E373" t="str">
        <f>IF(OR(    'BS-8'!B21=0,   'BS-8'!B21=""),"",   'BS-8'!E21)</f>
        <v/>
      </c>
      <c r="F373" t="str">
        <f>IF(OR(    'BS-8'!B21=0,   'BS-8'!B21=""),"",   'BS-8'!F21)</f>
        <v/>
      </c>
      <c r="G373" t="str">
        <f>IF(B373="", "Blank Row", "BS-1"&amp;B373)</f>
        <v>Blank Row</v>
      </c>
    </row>
    <row r="374">
      <c r="B374" t="str">
        <f>IF(OR(    'BS-8'!B22=0,   'BS-8'!B22=""),"",   'BS-8'!B22)</f>
        <v/>
      </c>
      <c r="C374" t="str">
        <f>IF(OR(    'BS-8'!B22=0,   'BS-8'!B22=""),"",   'BS-8'!C22)</f>
        <v/>
      </c>
      <c r="D374" t="str">
        <f>IF(OR(    'BS-8'!B22=0,   'BS-8'!B22=""),"",   'BS-8'!D22)</f>
        <v/>
      </c>
      <c r="E374" t="str">
        <f>IF(OR(    'BS-8'!B22=0,   'BS-8'!B22=""),"",   'BS-8'!E22)</f>
        <v/>
      </c>
      <c r="F374" t="str">
        <f>IF(OR(    'BS-8'!B22=0,   'BS-8'!B22=""),"",   'BS-8'!F22)</f>
        <v/>
      </c>
      <c r="G374" t="str">
        <f>IF(B374="", "Blank Row", "BS-1"&amp;B374)</f>
        <v>Blank Row</v>
      </c>
    </row>
    <row r="375">
      <c r="B375" t="str">
        <f>IF(OR(    'BS-8'!B23=0,   'BS-8'!B23=""),"",   'BS-8'!B23)</f>
        <v/>
      </c>
      <c r="C375" t="str">
        <f>IF(OR(    'BS-8'!B23=0,   'BS-8'!B23=""),"",   'BS-8'!C23)</f>
        <v/>
      </c>
      <c r="D375" t="str">
        <f>IF(OR(    'BS-8'!B23=0,   'BS-8'!B23=""),"",   'BS-8'!D23)</f>
        <v/>
      </c>
      <c r="E375" t="str">
        <f>IF(OR(    'BS-8'!B23=0,   'BS-8'!B23=""),"",   'BS-8'!E23)</f>
        <v/>
      </c>
      <c r="F375" t="str">
        <f>IF(OR(    'BS-8'!B23=0,   'BS-8'!B23=""),"",   'BS-8'!F23)</f>
        <v/>
      </c>
      <c r="G375" t="str">
        <f>IF(B375="", "Blank Row", "BS-1"&amp;B375)</f>
        <v>Blank Row</v>
      </c>
    </row>
    <row r="376">
      <c r="B376" t="str">
        <f>IF(OR(    'BS-8'!B24=0,   'BS-8'!B24=""),"",   'BS-8'!B24)</f>
        <v/>
      </c>
      <c r="C376" t="str">
        <f>IF(OR(    'BS-8'!B24=0,   'BS-8'!B24=""),"",   'BS-8'!C24)</f>
        <v/>
      </c>
      <c r="D376" t="str">
        <f>IF(OR(    'BS-8'!B24=0,   'BS-8'!B24=""),"",   'BS-8'!D24)</f>
        <v/>
      </c>
      <c r="E376" t="str">
        <f>IF(OR(    'BS-8'!B24=0,   'BS-8'!B24=""),"",   'BS-8'!E24)</f>
        <v/>
      </c>
      <c r="F376" t="str">
        <f>IF(OR(    'BS-8'!B24=0,   'BS-8'!B24=""),"",   'BS-8'!F24)</f>
        <v/>
      </c>
      <c r="G376" t="str">
        <f>IF(B376="", "Blank Row", "BS-1"&amp;B376)</f>
        <v>Blank Row</v>
      </c>
    </row>
    <row r="377">
      <c r="B377" t="str">
        <f>IF(OR(    'BS-8'!B25=0,   'BS-8'!B25=""),"",   'BS-8'!B25)</f>
        <v/>
      </c>
      <c r="C377" t="str">
        <f>IF(OR(    'BS-8'!B25=0,   'BS-8'!B25=""),"",   'BS-8'!C25)</f>
        <v/>
      </c>
      <c r="D377" t="str">
        <f>IF(OR(    'BS-8'!B25=0,   'BS-8'!B25=""),"",   'BS-8'!D25)</f>
        <v/>
      </c>
      <c r="E377" t="str">
        <f>IF(OR(    'BS-8'!B25=0,   'BS-8'!B25=""),"",   'BS-8'!E25)</f>
        <v/>
      </c>
      <c r="F377" t="str">
        <f>IF(OR(    'BS-8'!B25=0,   'BS-8'!B25=""),"",   'BS-8'!F25)</f>
        <v/>
      </c>
      <c r="G377" t="str">
        <f>IF(B377="", "Blank Row", "BS-1"&amp;B377)</f>
        <v>Blank Row</v>
      </c>
    </row>
    <row r="378">
      <c r="B378" t="str">
        <f>IF(OR(    'BS-8'!B26=0,   'BS-8'!B26=""),"",   'BS-8'!B26)</f>
        <v/>
      </c>
      <c r="C378" t="str">
        <f>IF(OR(    'BS-8'!B26=0,   'BS-8'!B26=""),"",   'BS-8'!C26)</f>
        <v/>
      </c>
      <c r="D378" t="str">
        <f>IF(OR(    'BS-8'!B26=0,   'BS-8'!B26=""),"",   'BS-8'!D26)</f>
        <v/>
      </c>
      <c r="E378" t="str">
        <f>IF(OR(    'BS-8'!B26=0,   'BS-8'!B26=""),"",   'BS-8'!E26)</f>
        <v/>
      </c>
      <c r="F378" t="str">
        <f>IF(OR(    'BS-8'!B26=0,   'BS-8'!B26=""),"",   'BS-8'!F26)</f>
        <v/>
      </c>
      <c r="G378" t="str">
        <f>IF(B378="", "Blank Row", "BS-1"&amp;B378)</f>
        <v>Blank Row</v>
      </c>
    </row>
    <row r="379">
      <c r="B379" t="str">
        <f>IF(OR(    'BS-8'!B27=0,   'BS-8'!B27=""),"",   'BS-8'!B27)</f>
        <v/>
      </c>
      <c r="C379" t="str">
        <f>IF(OR(    'BS-8'!B27=0,   'BS-8'!B27=""),"",   'BS-8'!C27)</f>
        <v/>
      </c>
      <c r="D379" t="str">
        <f>IF(OR(    'BS-8'!B27=0,   'BS-8'!B27=""),"",   'BS-8'!D27)</f>
        <v/>
      </c>
      <c r="E379" t="str">
        <f>IF(OR(    'BS-8'!B27=0,   'BS-8'!B27=""),"",   'BS-8'!E27)</f>
        <v/>
      </c>
      <c r="F379" t="str">
        <f>IF(OR(    'BS-8'!B27=0,   'BS-8'!B27=""),"",   'BS-8'!F27)</f>
        <v/>
      </c>
      <c r="G379" t="str">
        <f>IF(B379="", "Blank Row", "BS-1"&amp;B379)</f>
        <v>Blank Row</v>
      </c>
    </row>
    <row r="380">
      <c r="B380" t="str">
        <f>IF(OR(    'BS-8'!B28=0,   'BS-8'!B28=""),"",   'BS-8'!B28)</f>
        <v/>
      </c>
      <c r="C380" t="str">
        <f>IF(OR(    'BS-8'!B28=0,   'BS-8'!B28=""),"",   'BS-8'!C28)</f>
        <v/>
      </c>
      <c r="D380" t="str">
        <f>IF(OR(    'BS-8'!B28=0,   'BS-8'!B28=""),"",   'BS-8'!D28)</f>
        <v/>
      </c>
      <c r="E380" t="str">
        <f>IF(OR(    'BS-8'!B28=0,   'BS-8'!B28=""),"",   'BS-8'!E28)</f>
        <v/>
      </c>
      <c r="F380" t="str">
        <f>IF(OR(    'BS-8'!B28=0,   'BS-8'!B28=""),"",   'BS-8'!F28)</f>
        <v/>
      </c>
      <c r="G380" t="str">
        <f>IF(B380="", "Blank Row", "BS-1"&amp;B380)</f>
        <v>Blank Row</v>
      </c>
    </row>
    <row r="381">
      <c r="B381" t="str">
        <f>IF(OR(    'BS-8'!B29=0,   'BS-8'!B29=""),"",   'BS-8'!B29)</f>
        <v/>
      </c>
      <c r="C381" t="str">
        <f>IF(OR(    'BS-8'!B29=0,   'BS-8'!B29=""),"",   'BS-8'!C29)</f>
        <v/>
      </c>
      <c r="D381" t="str">
        <f>IF(OR(    'BS-8'!B29=0,   'BS-8'!B29=""),"",   'BS-8'!D29)</f>
        <v/>
      </c>
      <c r="E381" t="str">
        <f>IF(OR(    'BS-8'!B29=0,   'BS-8'!B29=""),"",   'BS-8'!E29)</f>
        <v/>
      </c>
      <c r="F381" t="str">
        <f>IF(OR(    'BS-8'!B29=0,   'BS-8'!B29=""),"",   'BS-8'!F29)</f>
        <v/>
      </c>
      <c r="G381" t="str">
        <f>IF(B381="", "Blank Row", "BS-1"&amp;B381)</f>
        <v>Blank Row</v>
      </c>
    </row>
    <row r="382">
      <c r="B382" t="str">
        <f>IF(OR(    'BS-8'!B30=0,   'BS-8'!B30=""),"",   'BS-8'!B30)</f>
        <v/>
      </c>
      <c r="C382" t="str">
        <f>IF(OR(    'BS-8'!B30=0,   'BS-8'!B30=""),"",   'BS-8'!C30)</f>
        <v/>
      </c>
      <c r="D382" t="str">
        <f>IF(OR(    'BS-8'!B30=0,   'BS-8'!B30=""),"",   'BS-8'!D30)</f>
        <v/>
      </c>
      <c r="E382" t="str">
        <f>IF(OR(    'BS-8'!B30=0,   'BS-8'!B30=""),"",   'BS-8'!E30)</f>
        <v/>
      </c>
      <c r="F382" t="str">
        <f>IF(OR(    'BS-8'!B30=0,   'BS-8'!B30=""),"",   'BS-8'!F30)</f>
        <v/>
      </c>
      <c r="G382" t="str">
        <f>IF(B382="", "Blank Row", "BS-1"&amp;B382)</f>
        <v>Blank Row</v>
      </c>
    </row>
    <row r="383">
      <c r="B383" t="str">
        <f>IF(OR(    'BS-8'!B31=0,   'BS-8'!B31=""),"",   'BS-8'!B31)</f>
        <v/>
      </c>
      <c r="C383" t="str">
        <f>IF(OR(    'BS-8'!B31=0,   'BS-8'!B31=""),"",   'BS-8'!C31)</f>
        <v/>
      </c>
      <c r="D383" t="str">
        <f>IF(OR(    'BS-8'!B31=0,   'BS-8'!B31=""),"",   'BS-8'!D31)</f>
        <v/>
      </c>
      <c r="E383" t="str">
        <f>IF(OR(    'BS-8'!B31=0,   'BS-8'!B31=""),"",   'BS-8'!E31)</f>
        <v/>
      </c>
      <c r="F383" t="str">
        <f>IF(OR(    'BS-8'!B31=0,   'BS-8'!B31=""),"",   'BS-8'!F31)</f>
        <v/>
      </c>
      <c r="G383" t="str">
        <f>IF(B383="", "Blank Row", "BS-1"&amp;B383)</f>
        <v>Blank Row</v>
      </c>
    </row>
    <row r="384">
      <c r="B384" t="str">
        <f>IF(OR(    'BS-8'!B32=0,   'BS-8'!B32=""),"",   'BS-8'!B32)</f>
        <v/>
      </c>
      <c r="C384" t="str">
        <f>IF(OR(    'BS-8'!B32=0,   'BS-8'!B32=""),"",   'BS-8'!C32)</f>
        <v/>
      </c>
      <c r="D384" t="str">
        <f>IF(OR(    'BS-8'!B32=0,   'BS-8'!B32=""),"",   'BS-8'!D32)</f>
        <v/>
      </c>
      <c r="E384" t="str">
        <f>IF(OR(    'BS-8'!B32=0,   'BS-8'!B32=""),"",   'BS-8'!E32)</f>
        <v/>
      </c>
      <c r="F384" t="str">
        <f>IF(OR(    'BS-8'!B32=0,   'BS-8'!B32=""),"",   'BS-8'!F32)</f>
        <v/>
      </c>
      <c r="G384" t="str">
        <f>IF(B384="", "Blank Row", "BS-1"&amp;B384)</f>
        <v>Blank Row</v>
      </c>
    </row>
    <row r="385">
      <c r="B385" t="str">
        <f>IF(OR(    'BS-8'!B33=0,   'BS-8'!B33=""),"",   'BS-8'!B33)</f>
        <v/>
      </c>
      <c r="C385" t="str">
        <f>IF(OR(    'BS-8'!B33=0,   'BS-8'!B33=""),"",   'BS-8'!C33)</f>
        <v/>
      </c>
      <c r="D385" t="str">
        <f>IF(OR(    'BS-8'!B33=0,   'BS-8'!B33=""),"",   'BS-8'!D33)</f>
        <v/>
      </c>
      <c r="E385" t="str">
        <f>IF(OR(    'BS-8'!B33=0,   'BS-8'!B33=""),"",   'BS-8'!E33)</f>
        <v/>
      </c>
      <c r="F385" t="str">
        <f>IF(OR(    'BS-8'!B33=0,   'BS-8'!B33=""),"",   'BS-8'!F33)</f>
        <v/>
      </c>
      <c r="G385" t="str">
        <f>IF(B385="", "Blank Row", "BS-1"&amp;B385)</f>
        <v>Blank Row</v>
      </c>
    </row>
    <row r="386">
      <c r="B386" t="str">
        <f>IF(OR(    'BS-8'!B34=0,   'BS-8'!B34=""),"",   'BS-8'!B34)</f>
        <v/>
      </c>
      <c r="C386" t="str">
        <f>IF(OR(    'BS-8'!B34=0,   'BS-8'!B34=""),"",   'BS-8'!C34)</f>
        <v/>
      </c>
      <c r="D386" t="str">
        <f>IF(OR(    'BS-8'!B34=0,   'BS-8'!B34=""),"",   'BS-8'!D34)</f>
        <v/>
      </c>
      <c r="E386" t="str">
        <f>IF(OR(    'BS-8'!B34=0,   'BS-8'!B34=""),"",   'BS-8'!E34)</f>
        <v/>
      </c>
      <c r="F386" t="str">
        <f>IF(OR(    'BS-8'!B34=0,   'BS-8'!B34=""),"",   'BS-8'!F34)</f>
        <v/>
      </c>
      <c r="G386" t="str">
        <f>IF(B386="", "Blank Row", "BS-1"&amp;B386)</f>
        <v>Blank Row</v>
      </c>
    </row>
    <row r="387">
      <c r="B387" t="str">
        <f>IF(OR(    'BS-8'!B35=0,   'BS-8'!B35=""),"",   'BS-8'!B35)</f>
        <v/>
      </c>
      <c r="C387" t="str">
        <f>IF(OR(    'BS-8'!B35=0,   'BS-8'!B35=""),"",   'BS-8'!C35)</f>
        <v/>
      </c>
      <c r="D387" t="str">
        <f>IF(OR(    'BS-8'!B35=0,   'BS-8'!B35=""),"",   'BS-8'!D35)</f>
        <v/>
      </c>
      <c r="E387" t="str">
        <f>IF(OR(    'BS-8'!B35=0,   'BS-8'!B35=""),"",   'BS-8'!E35)</f>
        <v/>
      </c>
      <c r="F387" t="str">
        <f>IF(OR(    'BS-8'!B35=0,   'BS-8'!B35=""),"",   'BS-8'!F35)</f>
        <v/>
      </c>
      <c r="G387" t="str">
        <f>IF(B387="", "Blank Row", "BS-1"&amp;B387)</f>
        <v>Blank Row</v>
      </c>
    </row>
    <row r="388">
      <c r="B388" t="str">
        <f>IF(OR(    'BS-8'!B36=0,   'BS-8'!B36=""),"",   'BS-8'!B36)</f>
        <v/>
      </c>
      <c r="C388" t="str">
        <f>IF(OR(    'BS-8'!B36=0,   'BS-8'!B36=""),"",   'BS-8'!C36)</f>
        <v/>
      </c>
      <c r="D388" t="str">
        <f>IF(OR(    'BS-8'!B36=0,   'BS-8'!B36=""),"",   'BS-8'!D36)</f>
        <v/>
      </c>
      <c r="E388" t="str">
        <f>IF(OR(    'BS-8'!B36=0,   'BS-8'!B36=""),"",   'BS-8'!E36)</f>
        <v/>
      </c>
      <c r="F388" t="str">
        <f>IF(OR(    'BS-8'!B36=0,   'BS-8'!B36=""),"",   'BS-8'!F36)</f>
        <v/>
      </c>
      <c r="G388" t="str">
        <f>IF(B388="", "Blank Row", "BS-1"&amp;B388)</f>
        <v>Blank Row</v>
      </c>
    </row>
    <row r="389">
      <c r="B389" t="str">
        <f>IF(OR(    'BS-8'!B37=0,   'BS-8'!B37=""),"",   'BS-8'!B37)</f>
        <v/>
      </c>
      <c r="C389" t="str">
        <f>IF(OR(    'BS-8'!B37=0,   'BS-8'!B37=""),"",   'BS-8'!C37)</f>
        <v/>
      </c>
      <c r="D389" t="str">
        <f>IF(OR(    'BS-8'!B37=0,   'BS-8'!B37=""),"",   'BS-8'!D37)</f>
        <v/>
      </c>
      <c r="E389" t="str">
        <f>IF(OR(    'BS-8'!B37=0,   'BS-8'!B37=""),"",   'BS-8'!E37)</f>
        <v/>
      </c>
      <c r="F389" t="str">
        <f>IF(OR(    'BS-8'!B37=0,   'BS-8'!B37=""),"",   'BS-8'!F37)</f>
        <v/>
      </c>
      <c r="G389" t="str">
        <f>IF(B389="", "Blank Row", "BS-1"&amp;B389)</f>
        <v>Blank Row</v>
      </c>
    </row>
    <row r="390">
      <c r="B390" t="str">
        <f>IF(OR(    'BS-8'!B38=0,   'BS-8'!B38=""),"",   'BS-8'!B38)</f>
        <v/>
      </c>
      <c r="C390" t="str">
        <f>IF(OR(    'BS-8'!B38=0,   'BS-8'!B38=""),"",   'BS-8'!C38)</f>
        <v/>
      </c>
      <c r="D390" t="str">
        <f>IF(OR(    'BS-8'!B38=0,   'BS-8'!B38=""),"",   'BS-8'!D38)</f>
        <v/>
      </c>
      <c r="E390" t="str">
        <f>IF(OR(    'BS-8'!B38=0,   'BS-8'!B38=""),"",   'BS-8'!E38)</f>
        <v/>
      </c>
      <c r="F390" t="str">
        <f>IF(OR(    'BS-8'!B38=0,   'BS-8'!B38=""),"",   'BS-8'!F38)</f>
        <v/>
      </c>
      <c r="G390" t="str">
        <f>IF(B390="", "Blank Row", "BS-1"&amp;B390)</f>
        <v>Blank Row</v>
      </c>
    </row>
    <row r="391">
      <c r="B391" t="str">
        <f>IF(OR(    'BS-8'!B39=0,   'BS-8'!B39=""),"",   'BS-8'!B39)</f>
        <v/>
      </c>
      <c r="C391" t="str">
        <f>IF(OR(    'BS-8'!B39=0,   'BS-8'!B39=""),"",   'BS-8'!C39)</f>
        <v/>
      </c>
      <c r="D391" t="str">
        <f>IF(OR(    'BS-8'!B39=0,   'BS-8'!B39=""),"",   'BS-8'!D39)</f>
        <v/>
      </c>
      <c r="E391" t="str">
        <f>IF(OR(    'BS-8'!B39=0,   'BS-8'!B39=""),"",   'BS-8'!E39)</f>
        <v/>
      </c>
      <c r="F391" t="str">
        <f>IF(OR(    'BS-8'!B39=0,   'BS-8'!B39=""),"",   'BS-8'!F39)</f>
        <v/>
      </c>
      <c r="G391" t="str">
        <f>IF(B391="", "Blank Row", "BS-1"&amp;B391)</f>
        <v>Blank Row</v>
      </c>
    </row>
    <row r="392">
      <c r="B392" t="str">
        <f>IF(OR(    'BS-8'!B40=0,   'BS-8'!B40=""),"",   'BS-8'!B40)</f>
        <v/>
      </c>
      <c r="C392" t="str">
        <f>IF(OR(    'BS-8'!B40=0,   'BS-8'!B40=""),"",   'BS-8'!C40)</f>
        <v/>
      </c>
      <c r="D392" t="str">
        <f>IF(OR(    'BS-8'!B40=0,   'BS-8'!B40=""),"",   'BS-8'!D40)</f>
        <v/>
      </c>
      <c r="E392" t="str">
        <f>IF(OR(    'BS-8'!B40=0,   'BS-8'!B40=""),"",   'BS-8'!E40)</f>
        <v/>
      </c>
      <c r="F392" t="str">
        <f>IF(OR(    'BS-8'!B40=0,   'BS-8'!B40=""),"",   'BS-8'!F40)</f>
        <v/>
      </c>
      <c r="G392" t="str">
        <f>IF(B392="", "Blank Row", "BS-1"&amp;B392)</f>
        <v>Blank Row</v>
      </c>
    </row>
    <row r="393">
      <c r="B393" t="str">
        <f>IF(OR(    'BS-8'!B41=0,   'BS-8'!B41=""),"",   'BS-8'!B41)</f>
        <v/>
      </c>
      <c r="C393" t="str">
        <f>IF(OR(    'BS-8'!B41=0,   'BS-8'!B41=""),"",   'BS-8'!C41)</f>
        <v/>
      </c>
      <c r="D393" t="str">
        <f>IF(OR(    'BS-8'!B41=0,   'BS-8'!B41=""),"",   'BS-8'!D41)</f>
        <v/>
      </c>
      <c r="E393" t="str">
        <f>IF(OR(    'BS-8'!B41=0,   'BS-8'!B41=""),"",   'BS-8'!E41)</f>
        <v/>
      </c>
      <c r="F393" t="str">
        <f>IF(OR(    'BS-8'!B41=0,   'BS-8'!B41=""),"",   'BS-8'!F41)</f>
        <v/>
      </c>
      <c r="G393" t="str">
        <f>IF(B393="", "Blank Row", "BS-1"&amp;B393)</f>
        <v>Blank Row</v>
      </c>
    </row>
    <row r="394">
      <c r="B394" t="str">
        <f>IF(OR(    'BS-8'!B42=0,   'BS-8'!B42=""),"",   'BS-8'!B42)</f>
        <v/>
      </c>
      <c r="C394" t="str">
        <f>IF(OR(    'BS-8'!B42=0,   'BS-8'!B42=""),"",   'BS-8'!C42)</f>
        <v/>
      </c>
      <c r="D394" t="str">
        <f>IF(OR(    'BS-8'!B42=0,   'BS-8'!B42=""),"",   'BS-8'!D42)</f>
        <v/>
      </c>
      <c r="E394" t="str">
        <f>IF(OR(    'BS-8'!B42=0,   'BS-8'!B42=""),"",   'BS-8'!E42)</f>
        <v/>
      </c>
      <c r="F394" t="str">
        <f>IF(OR(    'BS-8'!B42=0,   'BS-8'!B42=""),"",   'BS-8'!F42)</f>
        <v/>
      </c>
      <c r="G394" t="str">
        <f>IF(B394="", "Blank Row", "BS-1"&amp;B394)</f>
        <v>Blank Row</v>
      </c>
    </row>
    <row r="395">
      <c r="B395" t="str">
        <f>IF(OR(    'BS-8'!B43=0,   'BS-8'!B43=""),"",   'BS-8'!B43)</f>
        <v/>
      </c>
      <c r="C395" t="str">
        <f>IF(OR(    'BS-8'!B43=0,   'BS-8'!B43=""),"",   'BS-8'!C43)</f>
        <v/>
      </c>
      <c r="D395" t="str">
        <f>IF(OR(    'BS-8'!B43=0,   'BS-8'!B43=""),"",   'BS-8'!D43)</f>
        <v/>
      </c>
      <c r="E395" t="str">
        <f>IF(OR(    'BS-8'!B43=0,   'BS-8'!B43=""),"",   'BS-8'!E43)</f>
        <v/>
      </c>
      <c r="F395" t="str">
        <f>IF(OR(    'BS-8'!B43=0,   'BS-8'!B43=""),"",   'BS-8'!F43)</f>
        <v/>
      </c>
      <c r="G395" t="str">
        <f>IF(B395="", "Blank Row", "BS-1"&amp;B395)</f>
        <v>Blank Row</v>
      </c>
    </row>
    <row r="396">
      <c r="B396" t="str">
        <f>IF(OR(    'BS-8'!B44=0,   'BS-8'!B44=""),"",   'BS-8'!B44)</f>
        <v/>
      </c>
      <c r="C396" t="str">
        <f>IF(OR(    'BS-8'!B44=0,   'BS-8'!B44=""),"",   'BS-8'!C44)</f>
        <v/>
      </c>
      <c r="D396" t="str">
        <f>IF(OR(    'BS-8'!B44=0,   'BS-8'!B44=""),"",   'BS-8'!D44)</f>
        <v/>
      </c>
      <c r="E396" t="str">
        <f>IF(OR(    'BS-8'!B44=0,   'BS-8'!B44=""),"",   'BS-8'!E44)</f>
        <v/>
      </c>
      <c r="F396" t="str">
        <f>IF(OR(    'BS-8'!B44=0,   'BS-8'!B44=""),"",   'BS-8'!F44)</f>
        <v/>
      </c>
      <c r="G396" t="str">
        <f>IF(B396="", "Blank Row", "BS-1"&amp;B396)</f>
        <v>Blank Row</v>
      </c>
    </row>
    <row r="397">
      <c r="B397" t="str">
        <f>IF(OR(    'BS-8'!B45=0,   'BS-8'!B45=""),"",   'BS-8'!B45)</f>
        <v/>
      </c>
      <c r="C397" t="str">
        <f>IF(OR(    'BS-8'!B45=0,   'BS-8'!B45=""),"",   'BS-8'!C45)</f>
        <v/>
      </c>
      <c r="D397" t="str">
        <f>IF(OR(    'BS-8'!B45=0,   'BS-8'!B45=""),"",   'BS-8'!D45)</f>
        <v/>
      </c>
      <c r="E397" t="str">
        <f>IF(OR(    'BS-8'!B45=0,   'BS-8'!B45=""),"",   'BS-8'!E45)</f>
        <v/>
      </c>
      <c r="F397" t="str">
        <f>IF(OR(    'BS-8'!B45=0,   'BS-8'!B45=""),"",   'BS-8'!F45)</f>
        <v/>
      </c>
      <c r="G397" t="str">
        <f>IF(B397="", "Blank Row", "BS-1"&amp;B397)</f>
        <v>Blank Row</v>
      </c>
    </row>
    <row r="398">
      <c r="B398" t="str">
        <f>IF(OR(    'BS-8'!B46=0,   'BS-8'!B46=""),"",   'BS-8'!B46)</f>
        <v/>
      </c>
      <c r="C398" t="str">
        <f>IF(OR(    'BS-8'!B46=0,   'BS-8'!B46=""),"",   'BS-8'!C46)</f>
        <v/>
      </c>
      <c r="D398" t="str">
        <f>IF(OR(    'BS-8'!B46=0,   'BS-8'!B46=""),"",   'BS-8'!D46)</f>
        <v/>
      </c>
      <c r="E398" t="str">
        <f>IF(OR(    'BS-8'!B46=0,   'BS-8'!B46=""),"",   'BS-8'!E46)</f>
        <v/>
      </c>
      <c r="F398" t="str">
        <f>IF(OR(    'BS-8'!B46=0,   'BS-8'!B46=""),"",   'BS-8'!F46)</f>
        <v/>
      </c>
      <c r="G398" t="str">
        <f>IF(B398="", "Blank Row", "BS-1"&amp;B398)</f>
        <v>Blank Row</v>
      </c>
    </row>
    <row r="399">
      <c r="B399" t="str">
        <f>IF(OR(    'BS-8'!B47=0,   'BS-8'!B47=""),"",   'BS-8'!B47)</f>
        <v/>
      </c>
      <c r="C399" t="str">
        <f>IF(OR(    'BS-8'!B47=0,   'BS-8'!B47=""),"",   'BS-8'!C47)</f>
        <v/>
      </c>
      <c r="D399" t="str">
        <f>IF(OR(    'BS-8'!B47=0,   'BS-8'!B47=""),"",   'BS-8'!D47)</f>
        <v/>
      </c>
      <c r="E399" t="str">
        <f>IF(OR(    'BS-8'!B47=0,   'BS-8'!B47=""),"",   'BS-8'!E47)</f>
        <v/>
      </c>
      <c r="F399" t="str">
        <f>IF(OR(    'BS-8'!B47=0,   'BS-8'!B47=""),"",   'BS-8'!F47)</f>
        <v/>
      </c>
      <c r="G399" t="str">
        <f>IF(B399="", "Blank Row", "BS-1"&amp;B399)</f>
        <v>Blank Row</v>
      </c>
    </row>
    <row r="400">
      <c r="B400" t="str">
        <f>IF(OR(    'BS-8'!B48=0,   'BS-8'!B48=""),"",   'BS-8'!B48)</f>
        <v/>
      </c>
      <c r="C400" t="str">
        <f>IF(OR(    'BS-8'!B48=0,   'BS-8'!B48=""),"",   'BS-8'!C48)</f>
        <v/>
      </c>
      <c r="D400" t="str">
        <f>IF(OR(    'BS-8'!B48=0,   'BS-8'!B48=""),"",   'BS-8'!D48)</f>
        <v/>
      </c>
      <c r="E400" t="str">
        <f>IF(OR(    'BS-8'!B48=0,   'BS-8'!B48=""),"",   'BS-8'!E48)</f>
        <v/>
      </c>
      <c r="F400" t="str">
        <f>IF(OR(    'BS-8'!B48=0,   'BS-8'!B48=""),"",   'BS-8'!F48)</f>
        <v/>
      </c>
      <c r="G400" t="str">
        <f>IF(B400="", "Blank Row", "BS-1"&amp;B400)</f>
        <v>Blank Row</v>
      </c>
    </row>
    <row r="401">
      <c r="B401" t="str">
        <f>IF(OR(    'BS-8'!B49=0,   'BS-8'!B49=""),"",   'BS-8'!B49)</f>
        <v/>
      </c>
      <c r="C401" t="str">
        <f>IF(OR(    'BS-8'!B49=0,   'BS-8'!B49=""),"",   'BS-8'!C49)</f>
        <v/>
      </c>
      <c r="D401" t="str">
        <f>IF(OR(    'BS-8'!B49=0,   'BS-8'!B49=""),"",   'BS-8'!D49)</f>
        <v/>
      </c>
      <c r="E401" t="str">
        <f>IF(OR(    'BS-8'!B49=0,   'BS-8'!B49=""),"",   'BS-8'!E49)</f>
        <v/>
      </c>
      <c r="F401" t="str">
        <f>IF(OR(    'BS-8'!B49=0,   'BS-8'!B49=""),"",   'BS-8'!F49)</f>
        <v/>
      </c>
      <c r="G401" t="str">
        <f>IF(B401="", "Blank Row", "BS-1"&amp;B401)</f>
        <v>Blank Row</v>
      </c>
    </row>
    <row r="402">
      <c r="B402" t="str">
        <f>IF(OR(    'BS-8'!B50=0,   'BS-8'!B50=""),"",   'BS-8'!B50)</f>
        <v/>
      </c>
      <c r="C402" t="str">
        <f>IF(OR(    'BS-8'!B50=0,   'BS-8'!B50=""),"",   'BS-8'!C50)</f>
        <v/>
      </c>
      <c r="D402" t="str">
        <f>IF(OR(    'BS-8'!B50=0,   'BS-8'!B50=""),"",   'BS-8'!D50)</f>
        <v/>
      </c>
      <c r="E402" t="str">
        <f>IF(OR(    'BS-8'!B50=0,   'BS-8'!B50=""),"",   'BS-8'!E50)</f>
        <v/>
      </c>
      <c r="F402" t="str">
        <f>IF(OR(    'BS-8'!B50=0,   'BS-8'!B50=""),"",   'BS-8'!F50)</f>
        <v/>
      </c>
      <c r="G402" t="str">
        <f>IF(B402="", "Blank Row", "BS-1"&amp;B402)</f>
        <v>Blank Row</v>
      </c>
    </row>
    <row r="403">
      <c r="B403" t="str">
        <f>IF(OR(    'BS-8'!B51=0,   'BS-8'!B51=""),"",   'BS-8'!B51)</f>
        <v/>
      </c>
      <c r="C403" t="str">
        <f>IF(OR(    'BS-8'!B51=0,   'BS-8'!B51=""),"",   'BS-8'!C51)</f>
        <v/>
      </c>
      <c r="D403" t="str">
        <f>IF(OR(    'BS-8'!B51=0,   'BS-8'!B51=""),"",   'BS-8'!D51)</f>
        <v/>
      </c>
      <c r="E403" t="str">
        <f>IF(OR(    'BS-8'!B51=0,   'BS-8'!B51=""),"",   'BS-8'!E51)</f>
        <v/>
      </c>
      <c r="F403" t="str">
        <f>IF(OR(    'BS-8'!B51=0,   'BS-8'!B51=""),"",   'BS-8'!F51)</f>
        <v/>
      </c>
      <c r="G403" t="str">
        <f>IF(B403="", "Blank Row", "BS-1"&amp;B403)</f>
        <v>Blank Row</v>
      </c>
    </row>
    <row r="404">
      <c r="B404" t="str">
        <f>IF(OR(    'BS-8'!B52=0,   'BS-8'!B52=""),"",   'BS-8'!B52)</f>
        <v/>
      </c>
      <c r="C404" t="str">
        <f>IF(OR(    'BS-8'!B52=0,   'BS-8'!B52=""),"",   'BS-8'!C52)</f>
        <v/>
      </c>
      <c r="D404" t="str">
        <f>IF(OR(    'BS-8'!B52=0,   'BS-8'!B52=""),"",   'BS-8'!D52)</f>
        <v/>
      </c>
      <c r="E404" t="str">
        <f>IF(OR(    'BS-8'!B52=0,   'BS-8'!B52=""),"",   'BS-8'!E52)</f>
        <v/>
      </c>
      <c r="F404" t="str">
        <f>IF(OR(    'BS-8'!B52=0,   'BS-8'!B52=""),"",   'BS-8'!F52)</f>
        <v/>
      </c>
      <c r="G404" t="str">
        <f>IF(B404="", "Blank Row", "BS-1"&amp;B404)</f>
        <v>Blank Row</v>
      </c>
    </row>
    <row r="405">
      <c r="B405" t="str">
        <f>IF(OR(    'BS-8'!B53=0,   'BS-8'!B53=""),"",   'BS-8'!B53)</f>
        <v/>
      </c>
      <c r="C405" t="str">
        <f>IF(OR(    'BS-8'!B53=0,   'BS-8'!B53=""),"",   'BS-8'!C53)</f>
        <v/>
      </c>
      <c r="D405" t="str">
        <f>IF(OR(    'BS-8'!B53=0,   'BS-8'!B53=""),"",   'BS-8'!D53)</f>
        <v/>
      </c>
      <c r="E405" t="str">
        <f>IF(OR(    'BS-8'!B53=0,   'BS-8'!B53=""),"",   'BS-8'!E53)</f>
        <v/>
      </c>
      <c r="F405" t="str">
        <f>IF(OR(    'BS-8'!B53=0,   'BS-8'!B53=""),"",   'BS-8'!F53)</f>
        <v/>
      </c>
      <c r="G405" t="str">
        <f>IF(B405="", "Blank Row", "BS-1"&amp;B405)</f>
        <v>Blank Row</v>
      </c>
    </row>
    <row r="406">
      <c r="B406" t="str">
        <f>IF(OR(    'BS-8'!B54=0,   'BS-8'!B54=""),"",   'BS-8'!B54)</f>
        <v/>
      </c>
      <c r="C406" t="str">
        <f>IF(OR(    'BS-8'!B54=0,   'BS-8'!B54=""),"",   'BS-8'!C54)</f>
        <v/>
      </c>
      <c r="D406" t="str">
        <f>IF(OR(    'BS-8'!B54=0,   'BS-8'!B54=""),"",   'BS-8'!D54)</f>
        <v/>
      </c>
      <c r="E406" t="str">
        <f>IF(OR(    'BS-8'!B54=0,   'BS-8'!B54=""),"",   'BS-8'!E54)</f>
        <v/>
      </c>
      <c r="F406" t="str">
        <f>IF(OR(    'BS-8'!B54=0,   'BS-8'!B54=""),"",   'BS-8'!F54)</f>
        <v/>
      </c>
      <c r="G406" t="str">
        <f>IF(B406="", "Blank Row", "BS-1"&amp;B406)</f>
        <v>Blank Row</v>
      </c>
    </row>
    <row r="407">
      <c r="B407" t="str">
        <f>IF(OR(    'BS-8'!B55=0,   'BS-8'!B55=""),"",   'BS-8'!B55)</f>
        <v/>
      </c>
      <c r="C407" t="str">
        <f>IF(OR(    'BS-8'!B55=0,   'BS-8'!B55=""),"",   'BS-8'!C55)</f>
        <v/>
      </c>
      <c r="D407" t="str">
        <f>IF(OR(    'BS-8'!B55=0,   'BS-8'!B55=""),"",   'BS-8'!D55)</f>
        <v/>
      </c>
      <c r="E407" t="str">
        <f>IF(OR(    'BS-8'!B55=0,   'BS-8'!B55=""),"",   'BS-8'!E55)</f>
        <v/>
      </c>
      <c r="F407" t="str">
        <f>IF(OR(    'BS-8'!B55=0,   'BS-8'!B55=""),"",   'BS-8'!F55)</f>
        <v/>
      </c>
      <c r="G407" t="str">
        <f>IF(B407="", "Blank Row", "BS-1"&amp;B407)</f>
        <v>Blank Row</v>
      </c>
    </row>
    <row r="408">
      <c r="B408" t="str">
        <f>IF(OR(    'BS-8'!B56=0,   'BS-8'!B56=""),"",   'BS-8'!B56)</f>
        <v/>
      </c>
      <c r="C408" t="str">
        <f>IF(OR(    'BS-8'!B56=0,   'BS-8'!B56=""),"",   'BS-8'!C56)</f>
        <v/>
      </c>
      <c r="D408" t="str">
        <f>IF(OR(    'BS-8'!B56=0,   'BS-8'!B56=""),"",   'BS-8'!D56)</f>
        <v/>
      </c>
      <c r="E408" t="str">
        <f>IF(OR(    'BS-8'!B56=0,   'BS-8'!B56=""),"",   'BS-8'!E56)</f>
        <v/>
      </c>
      <c r="F408" t="str">
        <f>IF(OR(    'BS-8'!B56=0,   'BS-8'!B56=""),"",   'BS-8'!F56)</f>
        <v/>
      </c>
      <c r="G408" t="str">
        <f>IF(B408="", "Blank Row", "BS-1"&amp;B408)</f>
        <v>Blank Row</v>
      </c>
    </row>
    <row r="409">
      <c r="B409" t="str">
        <f>IF(OR(    'BS-8'!B57=0,   'BS-8'!B57=""),"",   'BS-8'!B57)</f>
        <v/>
      </c>
      <c r="C409" t="str">
        <f>IF(OR(    'BS-8'!B57=0,   'BS-8'!B57=""),"",   'BS-8'!C57)</f>
        <v/>
      </c>
      <c r="D409" t="str">
        <f>IF(OR(    'BS-8'!B57=0,   'BS-8'!B57=""),"",   'BS-8'!D57)</f>
        <v/>
      </c>
      <c r="E409" t="str">
        <f>IF(OR(    'BS-8'!B57=0,   'BS-8'!B57=""),"",   'BS-8'!E57)</f>
        <v/>
      </c>
      <c r="F409" t="str">
        <f>IF(OR(    'BS-8'!B57=0,   'BS-8'!B57=""),"",   'BS-8'!F57)</f>
        <v/>
      </c>
      <c r="G409" t="str">
        <f>IF(B409="", "Blank Row", "BS-1"&amp;B409)</f>
        <v>Blank Row</v>
      </c>
    </row>
    <row r="410">
      <c r="B410">
        <f>IF(OR(    'BS-8'!B58=0,   'BS-8'!B58=""),"",   'BS-8'!B58)</f>
        <v>210</v>
      </c>
      <c r="C410" t="str">
        <f>IF(OR(    'BS-8'!B58=0,   'BS-8'!B58=""),"",   'BS-8'!C58)</f>
        <v>Total-Establishment Expenses-ജീവനക്കാര്യത്തി ലേക്കുള്ളചെലവുകള്‍ -ആകെ</v>
      </c>
      <c r="D410">
        <f>SUBTOTAL(9,D360:D409)</f>
        <v>13848283</v>
      </c>
      <c r="E410">
        <f>SUBTOTAL(9,E360:E409)</f>
        <v>18885000</v>
      </c>
      <c r="F410">
        <f>SUBTOTAL(9,F360:F409)</f>
        <v>25540000</v>
      </c>
      <c r="G410" t="str">
        <f>IF(B410="", "Blank Row", "BS-1"&amp;B410)</f>
        <v>BS-1210</v>
      </c>
    </row>
    <row r="411" xml:space="preserve">
      <c r="B411" t="str">
        <v>BS-8 PARTICULARS</v>
      </c>
      <c r="D411" t="str">
        <f>D32</f>
        <v>Actuals for the year 2023-2024   (യഥാര്‍ത്ഥ കണക്ക് 2023-2024)</v>
      </c>
      <c r="E411" t="str">
        <f>E32</f>
        <v>Budget  for the  year (including all revisions) 2024-2025  (പരിഷ്കരിച്ച ബജറ്റ്  2024-2025)</v>
      </c>
      <c r="F411" t="str" xml:space="preserve">
        <f>F32</f>
        <v xml:space="preserve">Budget for the Year2025-2026
 (ബജറ്റ്-2025-2026)</v>
      </c>
      <c r="G411" t="str">
        <v>Statement</v>
      </c>
    </row>
    <row r="412">
      <c r="B412" t="str">
        <f>'BS-8'!B59</f>
        <v>220 - Administrative Expenses-ഭരണ ചെലവുകള്‍</v>
      </c>
      <c r="G412" t="str">
        <f>IF(B412="", "Blank Row", "BS-1"&amp;B412)</f>
        <v>BS-1220 - Administrative Expenses-ഭരണ ചെലവുകള്‍</v>
      </c>
    </row>
    <row r="413">
      <c r="B413">
        <f>IF(OR(    'BS-8'!B60=0,    'BS-8'!B60=""),"",   'BS-8'!B60)</f>
        <v>2201001</v>
      </c>
      <c r="C413" t="str">
        <f>IF(OR(    'BS-8'!B60=0,    'BS-8'!B60=""),"",   'BS-8'!C60)</f>
        <v>Rent-വാടക</v>
      </c>
      <c r="D413">
        <f>IF(OR(    'BS-8'!B60=0,    'BS-8'!B60=""),"",   'BS-8'!D60)</f>
        <v>22500</v>
      </c>
      <c r="E413">
        <f>IF(OR(    'BS-8'!B60=0,    'BS-8'!B60=""),"",   'BS-8'!E60)</f>
        <v>10000</v>
      </c>
      <c r="F413">
        <f>IF(OR(    'BS-8'!B60=0,    'BS-8'!B60=""),"",   'BS-8'!F60)</f>
        <v>35000</v>
      </c>
      <c r="G413" t="str">
        <f>IF(B413="", "Blank Row", "BS-1"&amp;B413)</f>
        <v>BS-12201001</v>
      </c>
    </row>
    <row r="414">
      <c r="B414">
        <f>IF(OR(    'BS-8'!B61=0,    'BS-8'!B61=""),"",   'BS-8'!B61)</f>
        <v>2201002</v>
      </c>
      <c r="C414" t="str">
        <f>IF(OR(    'BS-8'!B61=0,    'BS-8'!B61=""),"",   'BS-8'!C61)</f>
        <v>Rates-</v>
      </c>
      <c r="D414">
        <f>IF(OR(    'BS-8'!B61=0,    'BS-8'!B61=""),"",   'BS-8'!D61)</f>
        <v>0</v>
      </c>
      <c r="E414">
        <f>IF(OR(    'BS-8'!B61=0,    'BS-8'!B61=""),"",   'BS-8'!E61)</f>
        <v>0</v>
      </c>
      <c r="F414">
        <f>IF(OR(    'BS-8'!B61=0,    'BS-8'!B61=""),"",   'BS-8'!F61)</f>
        <v>0</v>
      </c>
      <c r="G414" t="str">
        <f>IF(B414="", "Blank Row", "BS-1"&amp;B414)</f>
        <v>BS-12201002</v>
      </c>
    </row>
    <row r="415">
      <c r="B415">
        <f>IF(OR(    'BS-8'!B62=0,    'BS-8'!B62=""),"",   'BS-8'!B62)</f>
        <v>2201003</v>
      </c>
      <c r="C415" t="str">
        <f>IF(OR(    'BS-8'!B62=0,    'BS-8'!B62=""),"",   'BS-8'!C62)</f>
        <v>Taxes-നികുതി</v>
      </c>
      <c r="D415">
        <f>IF(OR(    'BS-8'!B62=0,    'BS-8'!B62=""),"",   'BS-8'!D62)</f>
        <v>125</v>
      </c>
      <c r="E415">
        <f>IF(OR(    'BS-8'!B62=0,    'BS-8'!B62=""),"",   'BS-8'!E62)</f>
        <v>5000</v>
      </c>
      <c r="F415">
        <f>IF(OR(    'BS-8'!B62=0,    'BS-8'!B62=""),"",   'BS-8'!F62)</f>
        <v>5000</v>
      </c>
      <c r="G415" t="str">
        <f>IF(B415="", "Blank Row", "BS-1"&amp;B415)</f>
        <v>BS-12201003</v>
      </c>
    </row>
    <row r="416">
      <c r="B416">
        <f>IF(OR(    'BS-8'!B63=0,    'BS-8'!B63=""),"",   'BS-8'!B63)</f>
        <v>2201101</v>
      </c>
      <c r="C416" t="str">
        <f>IF(OR(    'BS-8'!B63=0,    'BS-8'!B63=""),"",   'BS-8'!C63)</f>
        <v>Office Maintenance-ഓഫീസ് ചെലവുകള്‍</v>
      </c>
      <c r="D416">
        <f>IF(OR(    'BS-8'!B63=0,    'BS-8'!B63=""),"",   'BS-8'!D63)</f>
        <v>172531</v>
      </c>
      <c r="E416">
        <f>IF(OR(    'BS-8'!B63=0,    'BS-8'!B63=""),"",   'BS-8'!E63)</f>
        <v>250000</v>
      </c>
      <c r="F416">
        <f>IF(OR(    'BS-8'!B63=0,    'BS-8'!B63=""),"",   'BS-8'!F63)</f>
        <v>300000</v>
      </c>
      <c r="G416" t="str">
        <f>IF(B416="", "Blank Row", "BS-1"&amp;B416)</f>
        <v>BS-12201101</v>
      </c>
    </row>
    <row r="417">
      <c r="B417">
        <f>IF(OR(    'BS-8'!B64=0,    'BS-8'!B64=""),"",   'BS-8'!B64)</f>
        <v>2201201</v>
      </c>
      <c r="C417" t="str">
        <f>IF(OR(    'BS-8'!B64=0,    'BS-8'!B64=""),"",   'BS-8'!C64)</f>
        <v>Communication Expenses-വാര്‍ത്താ വിനിമയ ചെലവുകള്‍</v>
      </c>
      <c r="D417">
        <f>IF(OR(    'BS-8'!B64=0,    'BS-8'!B64=""),"",   'BS-8'!D64)</f>
        <v>224193</v>
      </c>
      <c r="E417">
        <f>IF(OR(    'BS-8'!B64=0,    'BS-8'!B64=""),"",   'BS-8'!E64)</f>
        <v>275000</v>
      </c>
      <c r="F417">
        <f>IF(OR(    'BS-8'!B64=0,    'BS-8'!B64=""),"",   'BS-8'!F64)</f>
        <v>300000</v>
      </c>
      <c r="G417" t="str">
        <f>IF(B417="", "Blank Row", "BS-1"&amp;B417)</f>
        <v>BS-12201201</v>
      </c>
    </row>
    <row r="418">
      <c r="B418">
        <f>IF(OR(    'BS-8'!B65=0,    'BS-8'!B65=""),"",   'BS-8'!B65)</f>
        <v>2202001</v>
      </c>
      <c r="C418" t="str">
        <f>IF(OR(    'BS-8'!B65=0,    'BS-8'!B65=""),"",   'BS-8'!C65)</f>
        <v>Books &amp; Periodicals-പുസ്തകങ്ങളും ആനുകാലികങ്ങളും</v>
      </c>
      <c r="D418">
        <f>IF(OR(    'BS-8'!B65=0,    'BS-8'!B65=""),"",   'BS-8'!D65)</f>
        <v>178400</v>
      </c>
      <c r="E418">
        <f>IF(OR(    'BS-8'!B65=0,    'BS-8'!B65=""),"",   'BS-8'!E65)</f>
        <v>135000</v>
      </c>
      <c r="F418">
        <f>IF(OR(    'BS-8'!B65=0,    'BS-8'!B65=""),"",   'BS-8'!F65)</f>
        <v>150000</v>
      </c>
      <c r="G418" t="str">
        <f>IF(B418="", "Blank Row", "BS-1"&amp;B418)</f>
        <v>BS-12202001</v>
      </c>
    </row>
    <row r="419">
      <c r="B419">
        <f>IF(OR(    'BS-8'!B66=0,    'BS-8'!B66=""),"",   'BS-8'!B66)</f>
        <v>2202101</v>
      </c>
      <c r="C419" t="str">
        <f>IF(OR(    'BS-8'!B66=0,    'BS-8'!B66=""),"",   'BS-8'!C66)</f>
        <v xml:space="preserve">Printing &amp; Stationery-അച്ചടിയും സ്റ്റേഷനറിയും  </v>
      </c>
      <c r="D419">
        <f>IF(OR(    'BS-8'!B66=0,    'BS-8'!B66=""),"",   'BS-8'!D66)</f>
        <v>188204</v>
      </c>
      <c r="E419">
        <f>IF(OR(    'BS-8'!B66=0,    'BS-8'!B66=""),"",   'BS-8'!E66)</f>
        <v>215000</v>
      </c>
      <c r="F419">
        <f>IF(OR(    'BS-8'!B66=0,    'BS-8'!B66=""),"",   'BS-8'!F66)</f>
        <v>260000</v>
      </c>
      <c r="G419" t="str">
        <f>IF(B419="", "Blank Row", "BS-1"&amp;B419)</f>
        <v>BS-12202101</v>
      </c>
    </row>
    <row r="420">
      <c r="B420">
        <f>IF(OR(    'BS-8'!B67=0,    'BS-8'!B67=""),"",   'BS-8'!B67)</f>
        <v>2204001</v>
      </c>
      <c r="C420" t="str">
        <f>IF(OR(    'BS-8'!B67=0,    'BS-8'!B67=""),"",   'BS-8'!C67)</f>
        <v>Insurance and Registration-ഇന്ഷുറന്‍സ്/രജിസ്ട്രേഷന്‍</v>
      </c>
      <c r="D420">
        <f>IF(OR(    'BS-8'!B67=0,    'BS-8'!B67=""),"",   'BS-8'!D67)</f>
        <v>54199</v>
      </c>
      <c r="E420">
        <f>IF(OR(    'BS-8'!B67=0,    'BS-8'!B67=""),"",   'BS-8'!E67)</f>
        <v>45000</v>
      </c>
      <c r="F420">
        <f>IF(OR(    'BS-8'!B67=0,    'BS-8'!B67=""),"",   'BS-8'!F67)</f>
        <v>60000</v>
      </c>
      <c r="G420" t="str">
        <f>IF(B420="", "Blank Row", "BS-1"&amp;B420)</f>
        <v>BS-12204001</v>
      </c>
    </row>
    <row r="421">
      <c r="B421">
        <f>IF(OR(    'BS-8'!B68=0,    'BS-8'!B68=""),"",   'BS-8'!B68)</f>
        <v>2205001</v>
      </c>
      <c r="C421" t="str">
        <f>IF(OR(    'BS-8'!B68=0,    'BS-8'!B68=""),"",   'BS-8'!C68)</f>
        <v>Audit Fees-ഓഡിറ്റ് ഫീ</v>
      </c>
      <c r="D421">
        <f>IF(OR(    'BS-8'!B68=0,    'BS-8'!B68=""),"",   'BS-8'!D68)</f>
        <v>0</v>
      </c>
      <c r="E421">
        <f>IF(OR(    'BS-8'!B68=0,    'BS-8'!B68=""),"",   'BS-8'!E68)</f>
        <v>0</v>
      </c>
      <c r="F421">
        <f>IF(OR(    'BS-8'!B68=0,    'BS-8'!B68=""),"",   'BS-8'!F68)</f>
        <v>0</v>
      </c>
      <c r="G421" t="str">
        <f>IF(B421="", "Blank Row", "BS-1"&amp;B421)</f>
        <v>BS-12205001</v>
      </c>
    </row>
    <row r="422">
      <c r="B422">
        <f>IF(OR(    'BS-8'!B69=0,    'BS-8'!B69=""),"",   'BS-8'!B69)</f>
        <v>2205101</v>
      </c>
      <c r="C422" t="str">
        <f>IF(OR(    'BS-8'!B69=0,    'BS-8'!B69=""),"",   'BS-8'!C69)</f>
        <v>Legal Expenses-നീതി ന്യായസേവനങ്ങള്‍ക്കുള്ള ചെലവുകള്‍</v>
      </c>
      <c r="D422">
        <f>IF(OR(    'BS-8'!B69=0,    'BS-8'!B69=""),"",   'BS-8'!D70)</f>
        <v>10100</v>
      </c>
      <c r="E422">
        <f>IF(OR(    'BS-8'!B69=0,    'BS-8'!B69=""),"",   'BS-8'!E69)</f>
        <v>25000</v>
      </c>
      <c r="F422">
        <f>IF(OR(    'BS-8'!B69=0,    'BS-8'!B69=""),"",   'BS-8'!F69)</f>
        <v>50000</v>
      </c>
      <c r="G422" t="str">
        <f>IF(B422="", "Blank Row", "BS-1"&amp;B422)</f>
        <v>BS-12205101</v>
      </c>
    </row>
    <row r="423">
      <c r="B423">
        <f>IF(OR(    'BS-8'!B70=0,    'BS-8'!B70=""),"",   'BS-8'!B70)</f>
        <v>2205201</v>
      </c>
      <c r="C423" t="str">
        <f>IF(OR(    'BS-8'!B70=0,    'BS-8'!B70=""),"",   'BS-8'!C70)</f>
        <v>Professional &amp; Other Fees-പ്രൊഫഷണല്‍ സേവനങ്ങള്‍ക്കുള്ള ചെലവുകള്‍</v>
      </c>
      <c r="D423" t="e">
        <f>IF(OR(    'BS-8'!B70=0,    'BS-8'!B70=""),"",   'BS-8'!#REF!)</f>
        <v>#REF!</v>
      </c>
      <c r="E423">
        <f>IF(OR(    'BS-8'!B70=0,    'BS-8'!B70=""),"",   'BS-8'!E70)</f>
        <v>20000</v>
      </c>
      <c r="F423">
        <f>IF(OR(    'BS-8'!B70=0,    'BS-8'!B70=""),"",   'BS-8'!F70)</f>
        <v>25000</v>
      </c>
      <c r="G423" t="str">
        <f>IF(B423="", "Blank Row", "BS-1"&amp;B423)</f>
        <v>BS-12205201</v>
      </c>
    </row>
    <row r="424">
      <c r="B424">
        <f>IF(OR(    'BS-8'!B71=0,    'BS-8'!B71=""),"",   'BS-8'!B71)</f>
        <v>2206001</v>
      </c>
      <c r="C424" t="str">
        <f>IF(OR(    'BS-8'!B71=0,    'BS-8'!B71=""),"",   'BS-8'!C71)</f>
        <v>Advertisement &amp; Publicity-പരസ്യവും പ്രചരണവും</v>
      </c>
      <c r="D424">
        <f>IF(OR(    'BS-8'!B71=0,    'BS-8'!B71=""),"",   'BS-8'!D71)</f>
        <v>71924</v>
      </c>
      <c r="E424">
        <f>IF(OR(    'BS-8'!B71=0,    'BS-8'!B71=""),"",   'BS-8'!E71)</f>
        <v>85000</v>
      </c>
      <c r="F424">
        <f>IF(OR(    'BS-8'!B71=0,    'BS-8'!B71=""),"",   'BS-8'!F71)</f>
        <v>100000</v>
      </c>
      <c r="G424" t="str">
        <f>IF(B424="", "Blank Row", "BS-1"&amp;B424)</f>
        <v>BS-12206001</v>
      </c>
    </row>
    <row r="425">
      <c r="B425">
        <f>IF(OR(    'BS-8'!B72=0,    'BS-8'!B72=""),"",   'BS-8'!B72)</f>
        <v>2206101</v>
      </c>
      <c r="C425" t="str">
        <f>IF(OR(    'BS-8'!B72=0,    'BS-8'!B72=""),"",   'BS-8'!C72)</f>
        <v xml:space="preserve">Membership &amp; Subscriptions-മെമ്പര്‍ഷിപ്/വരിസംഖ്യ </v>
      </c>
      <c r="D425">
        <f>IF(OR(    'BS-8'!B72=0,    'BS-8'!B72=""),"",   'BS-8'!D72)</f>
        <v>2000</v>
      </c>
      <c r="E425">
        <f>IF(OR(    'BS-8'!B72=0,    'BS-8'!B72=""),"",   'BS-8'!E72)</f>
        <v>3000</v>
      </c>
      <c r="F425">
        <f>IF(OR(    'BS-8'!B72=0,    'BS-8'!B72=""),"",   'BS-8'!F72)</f>
        <v>4000</v>
      </c>
      <c r="G425" t="str">
        <f>IF(B425="", "Blank Row", "BS-1"&amp;B425)</f>
        <v>BS-12206101</v>
      </c>
    </row>
    <row r="426">
      <c r="B426">
        <f>IF(OR(    'BS-8'!B73=0,    'BS-8'!B73=""),"",   'BS-8'!B73)</f>
        <v>2207001</v>
      </c>
      <c r="C426" t="str">
        <f>IF(OR(    'BS-8'!B73=0,    'BS-8'!B73=""),"",   'BS-8'!C73)</f>
        <v>Election Expenses-തെരഞ്ഞെടുപ്പ് ചെലവുകള്‍</v>
      </c>
      <c r="D426">
        <f>IF(OR(    'BS-8'!B73=0,    'BS-8'!B73=""),"",   'BS-8'!D73)</f>
        <v>0</v>
      </c>
      <c r="E426">
        <f>IF(OR(    'BS-8'!B73=0,    'BS-8'!B73=""),"",   'BS-8'!E73)</f>
        <v>131000</v>
      </c>
      <c r="F426">
        <f>IF(OR(    'BS-8'!B73=0,    'BS-8'!B73=""),"",   'BS-8'!F73)</f>
        <v>500000</v>
      </c>
      <c r="G426" t="str">
        <f>IF(B426="", "Blank Row", "BS-1"&amp;B426)</f>
        <v>BS-12207001</v>
      </c>
    </row>
    <row r="427">
      <c r="B427">
        <f>IF(OR(    'BS-8'!B74=0,    'BS-8'!B74=""),"",   'BS-8'!B74)</f>
        <v>2207101</v>
      </c>
      <c r="C427" t="str">
        <f>IF(OR(    'BS-8'!B74=0,    'BS-8'!B74=""),"",   'BS-8'!C74)</f>
        <v>Extra - ordinary Expenses-അസാധാരണ ചെലവുകള്‍</v>
      </c>
      <c r="D427">
        <f>IF(OR(    'BS-8'!B74=0,    'BS-8'!B74=""),"",   'BS-8'!D74)</f>
        <v>60010</v>
      </c>
      <c r="E427">
        <f>IF(OR(    'BS-8'!B74=0,    'BS-8'!B74=""),"",   'BS-8'!E74)</f>
        <v>80000</v>
      </c>
      <c r="F427">
        <f>IF(OR(    'BS-8'!B74=0,    'BS-8'!B74=""),"",   'BS-8'!F74)</f>
        <v>100000</v>
      </c>
      <c r="G427" t="str">
        <f>IF(B427="", "Blank Row", "BS-1"&amp;B427)</f>
        <v>BS-12207101</v>
      </c>
    </row>
    <row r="428">
      <c r="B428">
        <f>IF(OR(    'BS-8'!B75=0,    'BS-8'!B75=""),"",   'BS-8'!B75)</f>
        <v>2208001</v>
      </c>
      <c r="C428" t="str">
        <f>IF(OR(    'BS-8'!B75=0,    'BS-8'!B75=""),"",   'BS-8'!C75)</f>
        <v>Miscellaneous Administrative Expenses-മറ്റ് ഭരണ ചെലവുകള്‍</v>
      </c>
      <c r="D428">
        <f>IF(OR(    'BS-8'!B75=0,    'BS-8'!B75=""),"",   'BS-8'!D75)</f>
        <v>660437</v>
      </c>
      <c r="E428">
        <f>IF(OR(    'BS-8'!B75=0,    'BS-8'!B75=""),"",   'BS-8'!E75)</f>
        <v>800000</v>
      </c>
      <c r="F428">
        <f>IF(OR(    'BS-8'!B75=0,    'BS-8'!B75=""),"",   'BS-8'!F75)</f>
        <v>900000</v>
      </c>
      <c r="G428" t="str">
        <f>IF(B428="", "Blank Row", "BS-1"&amp;B428)</f>
        <v>BS-12208001</v>
      </c>
    </row>
    <row r="429">
      <c r="B429" t="str">
        <f>IF(OR(    'BS-8'!B76=0,    'BS-8'!B76=""),"",   'BS-8'!B76)</f>
        <v/>
      </c>
      <c r="C429" t="str">
        <f>IF(OR(    'BS-8'!B76=0,    'BS-8'!B76=""),"",   'BS-8'!C76)</f>
        <v/>
      </c>
      <c r="D429" t="str">
        <f>IF(OR(    'BS-8'!B76=0,    'BS-8'!B76=""),"",   'BS-8'!D76)</f>
        <v/>
      </c>
      <c r="E429" t="str">
        <f>IF(OR(    'BS-8'!B76=0,    'BS-8'!B76=""),"",   'BS-8'!E76)</f>
        <v/>
      </c>
      <c r="F429" t="str">
        <f>IF(OR(    'BS-8'!B76=0,    'BS-8'!B76=""),"",   'BS-8'!F76)</f>
        <v/>
      </c>
      <c r="G429" t="str">
        <f>IF(B429="", "Blank Row", "BS-1"&amp;B429)</f>
        <v>Blank Row</v>
      </c>
    </row>
    <row r="430">
      <c r="B430" t="str">
        <f>IF(OR(    'BS-8'!B77=0,    'BS-8'!B77=""),"",   'BS-8'!B77)</f>
        <v/>
      </c>
      <c r="C430" t="str">
        <f>IF(OR(    'BS-8'!B77=0,    'BS-8'!B77=""),"",   'BS-8'!C77)</f>
        <v/>
      </c>
      <c r="D430" t="str">
        <f>IF(OR(    'BS-8'!B77=0,    'BS-8'!B77=""),"",   'BS-8'!D77)</f>
        <v/>
      </c>
      <c r="E430" t="str">
        <f>IF(OR(    'BS-8'!B77=0,    'BS-8'!B77=""),"",   'BS-8'!E77)</f>
        <v/>
      </c>
      <c r="F430" t="str">
        <f>IF(OR(    'BS-8'!B77=0,    'BS-8'!B77=""),"",   'BS-8'!F77)</f>
        <v/>
      </c>
      <c r="G430" t="str">
        <f>IF(B430="", "Blank Row", "BS-1"&amp;B430)</f>
        <v>Blank Row</v>
      </c>
    </row>
    <row r="431">
      <c r="B431" t="str">
        <f>IF(OR(    'BS-8'!B78=0,    'BS-8'!B78=""),"",   'BS-8'!B78)</f>
        <v/>
      </c>
      <c r="C431" t="str">
        <f>IF(OR(    'BS-8'!B78=0,    'BS-8'!B78=""),"",   'BS-8'!C78)</f>
        <v/>
      </c>
      <c r="D431" t="str">
        <f>IF(OR(    'BS-8'!B78=0,    'BS-8'!B78=""),"",   'BS-8'!D78)</f>
        <v/>
      </c>
      <c r="E431" t="str">
        <f>IF(OR(    'BS-8'!B78=0,    'BS-8'!B78=""),"",   'BS-8'!E78)</f>
        <v/>
      </c>
      <c r="F431" t="str">
        <f>IF(OR(    'BS-8'!B78=0,    'BS-8'!B78=""),"",   'BS-8'!F78)</f>
        <v/>
      </c>
      <c r="G431" t="str">
        <f>IF(B431="", "Blank Row", "BS-1"&amp;B431)</f>
        <v>Blank Row</v>
      </c>
    </row>
    <row r="432">
      <c r="B432" t="str">
        <f>IF(OR(    'BS-8'!B79=0,    'BS-8'!B79=""),"",   'BS-8'!B79)</f>
        <v/>
      </c>
      <c r="C432" t="str">
        <f>IF(OR(    'BS-8'!B79=0,    'BS-8'!B79=""),"",   'BS-8'!C79)</f>
        <v/>
      </c>
      <c r="D432" t="str">
        <f>IF(OR(    'BS-8'!B79=0,    'BS-8'!B79=""),"",   'BS-8'!D79)</f>
        <v/>
      </c>
      <c r="E432" t="str">
        <f>IF(OR(    'BS-8'!B79=0,    'BS-8'!B79=""),"",   'BS-8'!E79)</f>
        <v/>
      </c>
      <c r="F432" t="str">
        <f>IF(OR(    'BS-8'!B79=0,    'BS-8'!B79=""),"",   'BS-8'!F79)</f>
        <v/>
      </c>
      <c r="G432" t="str">
        <f>IF(B432="", "Blank Row", "BS-1"&amp;B432)</f>
        <v>Blank Row</v>
      </c>
    </row>
    <row r="433">
      <c r="B433" t="str">
        <f>IF(OR(    'BS-8'!B80=0,    'BS-8'!B80=""),"",   'BS-8'!B80)</f>
        <v/>
      </c>
      <c r="C433" t="str">
        <f>IF(OR(    'BS-8'!B80=0,    'BS-8'!B80=""),"",   'BS-8'!C80)</f>
        <v/>
      </c>
      <c r="D433" t="str">
        <f>IF(OR(    'BS-8'!B80=0,    'BS-8'!B80=""),"",   'BS-8'!D80)</f>
        <v/>
      </c>
      <c r="E433" t="str">
        <f>IF(OR(    'BS-8'!B80=0,    'BS-8'!B80=""),"",   'BS-8'!E80)</f>
        <v/>
      </c>
      <c r="F433" t="str">
        <f>IF(OR(    'BS-8'!B80=0,    'BS-8'!B80=""),"",   'BS-8'!F80)</f>
        <v/>
      </c>
      <c r="G433" t="str">
        <f>IF(B433="", "Blank Row", "BS-1"&amp;B433)</f>
        <v>Blank Row</v>
      </c>
    </row>
    <row r="434">
      <c r="B434" t="str">
        <f>IF(OR(    'BS-8'!B81=0,    'BS-8'!B81=""),"",   'BS-8'!B81)</f>
        <v/>
      </c>
      <c r="C434" t="str">
        <f>IF(OR(    'BS-8'!B81=0,    'BS-8'!B81=""),"",   'BS-8'!C81)</f>
        <v/>
      </c>
      <c r="D434" t="str">
        <f>IF(OR(    'BS-8'!B81=0,    'BS-8'!B81=""),"",   'BS-8'!D81)</f>
        <v/>
      </c>
      <c r="E434" t="str">
        <f>IF(OR(    'BS-8'!B81=0,    'BS-8'!B81=""),"",   'BS-8'!E81)</f>
        <v/>
      </c>
      <c r="F434" t="str">
        <f>IF(OR(    'BS-8'!B81=0,    'BS-8'!B81=""),"",   'BS-8'!F81)</f>
        <v/>
      </c>
      <c r="G434" t="str">
        <f>IF(B434="", "Blank Row", "BS-1"&amp;B434)</f>
        <v>Blank Row</v>
      </c>
    </row>
    <row r="435">
      <c r="B435" t="str">
        <f>IF(OR(    'BS-8'!B82=0,    'BS-8'!B82=""),"",   'BS-8'!B82)</f>
        <v/>
      </c>
      <c r="C435" t="str">
        <f>IF(OR(    'BS-8'!B82=0,    'BS-8'!B82=""),"",   'BS-8'!C82)</f>
        <v/>
      </c>
      <c r="D435" t="str">
        <f>IF(OR(    'BS-8'!B82=0,    'BS-8'!B82=""),"",   'BS-8'!D82)</f>
        <v/>
      </c>
      <c r="E435" t="str">
        <f>IF(OR(    'BS-8'!B82=0,    'BS-8'!B82=""),"",   'BS-8'!E82)</f>
        <v/>
      </c>
      <c r="F435" t="str">
        <f>IF(OR(    'BS-8'!B82=0,    'BS-8'!B82=""),"",   'BS-8'!F82)</f>
        <v/>
      </c>
      <c r="G435" t="str">
        <f>IF(B435="", "Blank Row", "BS-1"&amp;B435)</f>
        <v>Blank Row</v>
      </c>
    </row>
    <row r="436">
      <c r="B436" t="str">
        <f>IF(OR(    'BS-8'!B83=0,    'BS-8'!B83=""),"",   'BS-8'!B83)</f>
        <v/>
      </c>
      <c r="C436" t="str">
        <f>IF(OR(    'BS-8'!B83=0,    'BS-8'!B83=""),"",   'BS-8'!C83)</f>
        <v/>
      </c>
      <c r="D436" t="str">
        <f>IF(OR(    'BS-8'!B83=0,    'BS-8'!B83=""),"",   'BS-8'!D83)</f>
        <v/>
      </c>
      <c r="E436" t="str">
        <f>IF(OR(    'BS-8'!B83=0,    'BS-8'!B83=""),"",   'BS-8'!E83)</f>
        <v/>
      </c>
      <c r="F436" t="str">
        <f>IF(OR(    'BS-8'!B83=0,    'BS-8'!B83=""),"",   'BS-8'!F83)</f>
        <v/>
      </c>
      <c r="G436" t="str">
        <f>IF(B436="", "Blank Row", "BS-1"&amp;B436)</f>
        <v>Blank Row</v>
      </c>
    </row>
    <row r="437">
      <c r="B437" t="str">
        <f>IF(OR(    'BS-8'!B84=0,    'BS-8'!B84=""),"",   'BS-8'!B84)</f>
        <v/>
      </c>
      <c r="C437" t="str">
        <f>IF(OR(    'BS-8'!B84=0,    'BS-8'!B84=""),"",   'BS-8'!C84)</f>
        <v/>
      </c>
      <c r="D437" t="str">
        <f>IF(OR(    'BS-8'!B84=0,    'BS-8'!B84=""),"",   'BS-8'!D84)</f>
        <v/>
      </c>
      <c r="E437" t="str">
        <f>IF(OR(    'BS-8'!B84=0,    'BS-8'!B84=""),"",   'BS-8'!E84)</f>
        <v/>
      </c>
      <c r="F437" t="str">
        <f>IF(OR(    'BS-8'!B84=0,    'BS-8'!B84=""),"",   'BS-8'!F84)</f>
        <v/>
      </c>
      <c r="G437" t="str">
        <f>IF(B437="", "Blank Row", "BS-1"&amp;B437)</f>
        <v>Blank Row</v>
      </c>
    </row>
    <row r="438">
      <c r="B438" t="str">
        <f>IF(OR(    'BS-8'!B85=0,    'BS-8'!B85=""),"",   'BS-8'!B85)</f>
        <v/>
      </c>
      <c r="C438" t="str">
        <f>IF(OR(    'BS-8'!B85=0,    'BS-8'!B85=""),"",   'BS-8'!C85)</f>
        <v/>
      </c>
      <c r="D438" t="str">
        <f>IF(OR(    'BS-8'!B85=0,    'BS-8'!B85=""),"",   'BS-8'!D85)</f>
        <v/>
      </c>
      <c r="E438" t="str">
        <f>IF(OR(    'BS-8'!B85=0,    'BS-8'!B85=""),"",   'BS-8'!E85)</f>
        <v/>
      </c>
      <c r="F438" t="str">
        <f>IF(OR(    'BS-8'!B85=0,    'BS-8'!B85=""),"",   'BS-8'!F85)</f>
        <v/>
      </c>
      <c r="G438" t="str">
        <f>IF(B438="", "Blank Row", "BS-1"&amp;B438)</f>
        <v>Blank Row</v>
      </c>
    </row>
    <row r="439">
      <c r="B439" t="str">
        <f>IF(OR(    'BS-8'!B86=0,    'BS-8'!B86=""),"",   'BS-8'!B86)</f>
        <v/>
      </c>
      <c r="C439" t="str">
        <f>IF(OR(    'BS-8'!B86=0,    'BS-8'!B86=""),"",   'BS-8'!C86)</f>
        <v/>
      </c>
      <c r="D439" t="str">
        <f>IF(OR(    'BS-8'!B86=0,    'BS-8'!B86=""),"",   'BS-8'!D86)</f>
        <v/>
      </c>
      <c r="E439" t="str">
        <f>IF(OR(    'BS-8'!B86=0,    'BS-8'!B86=""),"",   'BS-8'!E86)</f>
        <v/>
      </c>
      <c r="F439" t="str">
        <f>IF(OR(    'BS-8'!B86=0,    'BS-8'!B86=""),"",   'BS-8'!F86)</f>
        <v/>
      </c>
      <c r="G439" t="str">
        <f>IF(B439="", "Blank Row", "BS-1"&amp;B439)</f>
        <v>Blank Row</v>
      </c>
    </row>
    <row r="440">
      <c r="B440" t="str">
        <f>IF(OR(    'BS-8'!B87=0,    'BS-8'!B87=""),"",   'BS-8'!B87)</f>
        <v/>
      </c>
      <c r="C440" t="str">
        <f>IF(OR(    'BS-8'!B87=0,    'BS-8'!B87=""),"",   'BS-8'!C87)</f>
        <v/>
      </c>
      <c r="D440" t="str">
        <f>IF(OR(    'BS-8'!B87=0,    'BS-8'!B87=""),"",   'BS-8'!D87)</f>
        <v/>
      </c>
      <c r="E440" t="str">
        <f>IF(OR(    'BS-8'!B87=0,    'BS-8'!B87=""),"",   'BS-8'!E87)</f>
        <v/>
      </c>
      <c r="F440" t="str">
        <f>IF(OR(    'BS-8'!B87=0,    'BS-8'!B87=""),"",   'BS-8'!F87)</f>
        <v/>
      </c>
      <c r="G440" t="str">
        <f>IF(B440="", "Blank Row", "BS-1"&amp;B440)</f>
        <v>Blank Row</v>
      </c>
    </row>
    <row r="441">
      <c r="B441" t="str">
        <f>IF(OR(    'BS-8'!B88=0,    'BS-8'!B88=""),"",   'BS-8'!B88)</f>
        <v/>
      </c>
      <c r="C441" t="str">
        <f>IF(OR(    'BS-8'!B88=0,    'BS-8'!B88=""),"",   'BS-8'!C88)</f>
        <v/>
      </c>
      <c r="D441" t="str">
        <f>IF(OR(    'BS-8'!B88=0,    'BS-8'!B88=""),"",   'BS-8'!D88)</f>
        <v/>
      </c>
      <c r="E441" t="str">
        <f>IF(OR(    'BS-8'!B88=0,    'BS-8'!B88=""),"",   'BS-8'!E88)</f>
        <v/>
      </c>
      <c r="F441" t="str">
        <f>IF(OR(    'BS-8'!B88=0,    'BS-8'!B88=""),"",   'BS-8'!F88)</f>
        <v/>
      </c>
      <c r="G441" t="str">
        <f>IF(B441="", "Blank Row", "BS-1"&amp;B441)</f>
        <v>Blank Row</v>
      </c>
    </row>
    <row r="442">
      <c r="B442" t="str">
        <f>IF(OR(    'BS-8'!B89=0,    'BS-8'!B89=""),"",   'BS-8'!B89)</f>
        <v/>
      </c>
      <c r="C442" t="str">
        <f>IF(OR(    'BS-8'!B89=0,    'BS-8'!B89=""),"",   'BS-8'!C89)</f>
        <v/>
      </c>
      <c r="D442" t="str">
        <f>IF(OR(    'BS-8'!B89=0,    'BS-8'!B89=""),"",   'BS-8'!D89)</f>
        <v/>
      </c>
      <c r="E442" t="str">
        <f>IF(OR(    'BS-8'!B89=0,    'BS-8'!B89=""),"",   'BS-8'!E89)</f>
        <v/>
      </c>
      <c r="F442" t="str">
        <f>IF(OR(    'BS-8'!B89=0,    'BS-8'!B89=""),"",   'BS-8'!F89)</f>
        <v/>
      </c>
      <c r="G442" t="str">
        <f>IF(B442="", "Blank Row", "BS-1"&amp;B442)</f>
        <v>Blank Row</v>
      </c>
    </row>
    <row r="443">
      <c r="B443" t="str">
        <f>IF(OR(    'BS-8'!B90=0,    'BS-8'!B90=""),"",   'BS-8'!B90)</f>
        <v/>
      </c>
      <c r="C443" t="str">
        <f>IF(OR(    'BS-8'!B90=0,    'BS-8'!B90=""),"",   'BS-8'!C90)</f>
        <v/>
      </c>
      <c r="D443" t="str">
        <f>IF(OR(    'BS-8'!B90=0,    'BS-8'!B90=""),"",   'BS-8'!D90)</f>
        <v/>
      </c>
      <c r="E443" t="str">
        <f>IF(OR(    'BS-8'!B90=0,    'BS-8'!B90=""),"",   'BS-8'!E90)</f>
        <v/>
      </c>
      <c r="F443" t="str">
        <f>IF(OR(    'BS-8'!B90=0,    'BS-8'!B90=""),"",   'BS-8'!F90)</f>
        <v/>
      </c>
      <c r="G443" t="str">
        <f>IF(B443="", "Blank Row", "BS-1"&amp;B443)</f>
        <v>Blank Row</v>
      </c>
    </row>
    <row r="444">
      <c r="B444" t="str">
        <f>IF(OR(    'BS-8'!B91=0,    'BS-8'!B91=""),"",   'BS-8'!B91)</f>
        <v/>
      </c>
      <c r="C444" t="str">
        <f>IF(OR(    'BS-8'!B91=0,    'BS-8'!B91=""),"",   'BS-8'!C91)</f>
        <v/>
      </c>
      <c r="D444" t="str">
        <f>IF(OR(    'BS-8'!B91=0,    'BS-8'!B91=""),"",   'BS-8'!D91)</f>
        <v/>
      </c>
      <c r="E444" t="str">
        <f>IF(OR(    'BS-8'!B91=0,    'BS-8'!B91=""),"",   'BS-8'!E91)</f>
        <v/>
      </c>
      <c r="F444" t="str">
        <f>IF(OR(    'BS-8'!B91=0,    'BS-8'!B91=""),"",   'BS-8'!F91)</f>
        <v/>
      </c>
      <c r="G444" t="str">
        <f>IF(B444="", "Blank Row", "BS-1"&amp;B444)</f>
        <v>Blank Row</v>
      </c>
    </row>
    <row r="445">
      <c r="B445" t="str">
        <f>IF(OR(    'BS-8'!B92=0,    'BS-8'!B92=""),"",   'BS-8'!B92)</f>
        <v/>
      </c>
      <c r="C445" t="str">
        <f>IF(OR(    'BS-8'!B92=0,    'BS-8'!B92=""),"",   'BS-8'!C92)</f>
        <v/>
      </c>
      <c r="D445" t="str">
        <f>IF(OR(    'BS-8'!B92=0,    'BS-8'!B92=""),"",   'BS-8'!D92)</f>
        <v/>
      </c>
      <c r="E445" t="str">
        <f>IF(OR(    'BS-8'!B92=0,    'BS-8'!B92=""),"",   'BS-8'!E92)</f>
        <v/>
      </c>
      <c r="F445" t="str">
        <f>IF(OR(    'BS-8'!B92=0,    'BS-8'!B92=""),"",   'BS-8'!F92)</f>
        <v/>
      </c>
      <c r="G445" t="str">
        <f>IF(B445="", "Blank Row", "BS-1"&amp;B445)</f>
        <v>Blank Row</v>
      </c>
    </row>
    <row r="446">
      <c r="B446" t="str">
        <f>IF(OR(    'BS-8'!B93=0,    'BS-8'!B93=""),"",   'BS-8'!B93)</f>
        <v/>
      </c>
      <c r="C446" t="str">
        <f>IF(OR(    'BS-8'!B93=0,    'BS-8'!B93=""),"",   'BS-8'!C93)</f>
        <v/>
      </c>
      <c r="D446" t="str">
        <f>IF(OR(    'BS-8'!B93=0,    'BS-8'!B93=""),"",   'BS-8'!D93)</f>
        <v/>
      </c>
      <c r="E446" t="str">
        <f>IF(OR(    'BS-8'!B93=0,    'BS-8'!B93=""),"",   'BS-8'!E93)</f>
        <v/>
      </c>
      <c r="F446" t="str">
        <f>IF(OR(    'BS-8'!B93=0,    'BS-8'!B93=""),"",   'BS-8'!F93)</f>
        <v/>
      </c>
      <c r="G446" t="str">
        <f>IF(B446="", "Blank Row", "BS-1"&amp;B446)</f>
        <v>Blank Row</v>
      </c>
    </row>
    <row r="447">
      <c r="B447" t="str">
        <f>IF(OR(    'BS-8'!B94=0,    'BS-8'!B94=""),"",   'BS-8'!B94)</f>
        <v/>
      </c>
      <c r="C447" t="str">
        <f>IF(OR(    'BS-8'!B94=0,    'BS-8'!B94=""),"",   'BS-8'!C94)</f>
        <v/>
      </c>
      <c r="D447" t="str">
        <f>IF(OR(    'BS-8'!B94=0,    'BS-8'!B94=""),"",   'BS-8'!D94)</f>
        <v/>
      </c>
      <c r="E447" t="str">
        <f>IF(OR(    'BS-8'!B94=0,    'BS-8'!B94=""),"",   'BS-8'!E94)</f>
        <v/>
      </c>
      <c r="F447" t="str">
        <f>IF(OR(    'BS-8'!B94=0,    'BS-8'!B94=""),"",   'BS-8'!F94)</f>
        <v/>
      </c>
      <c r="G447" t="str">
        <f>IF(B447="", "Blank Row", "BS-1"&amp;B447)</f>
        <v>Blank Row</v>
      </c>
    </row>
    <row r="448">
      <c r="B448" t="str">
        <f>IF(OR(    'BS-8'!B95=0,    'BS-8'!B95=""),"",   'BS-8'!B95)</f>
        <v/>
      </c>
      <c r="C448" t="str">
        <f>IF(OR(    'BS-8'!B95=0,    'BS-8'!B95=""),"",   'BS-8'!C95)</f>
        <v/>
      </c>
      <c r="D448" t="str">
        <f>IF(OR(    'BS-8'!B95=0,    'BS-8'!B95=""),"",   'BS-8'!D95)</f>
        <v/>
      </c>
      <c r="E448" t="str">
        <f>IF(OR(    'BS-8'!B95=0,    'BS-8'!B95=""),"",   'BS-8'!E95)</f>
        <v/>
      </c>
      <c r="F448" t="str">
        <f>IF(OR(    'BS-8'!B95=0,    'BS-8'!B95=""),"",   'BS-8'!F95)</f>
        <v/>
      </c>
      <c r="G448" t="str">
        <f>IF(B448="", "Blank Row", "BS-1"&amp;B448)</f>
        <v>Blank Row</v>
      </c>
    </row>
    <row r="449">
      <c r="B449" t="str">
        <f>IF(OR(    'BS-8'!B96=0,    'BS-8'!B96=""),"",   'BS-8'!B96)</f>
        <v/>
      </c>
      <c r="C449" t="str">
        <f>IF(OR(    'BS-8'!B96=0,    'BS-8'!B96=""),"",   'BS-8'!C96)</f>
        <v/>
      </c>
      <c r="D449" t="str">
        <f>IF(OR(    'BS-8'!B96=0,    'BS-8'!B96=""),"",   'BS-8'!D96)</f>
        <v/>
      </c>
      <c r="E449" t="str">
        <f>IF(OR(    'BS-8'!B96=0,    'BS-8'!B96=""),"",   'BS-8'!E96)</f>
        <v/>
      </c>
      <c r="F449" t="str">
        <f>IF(OR(    'BS-8'!B96=0,    'BS-8'!B96=""),"",   'BS-8'!F96)</f>
        <v/>
      </c>
      <c r="G449" t="str">
        <f>IF(B449="", "Blank Row", "BS-1"&amp;B449)</f>
        <v>Blank Row</v>
      </c>
    </row>
    <row r="450">
      <c r="B450" t="str">
        <f>IF(OR(    'BS-8'!B97=0,    'BS-8'!B97=""),"",   'BS-8'!B97)</f>
        <v/>
      </c>
      <c r="C450" t="str">
        <f>IF(OR(    'BS-8'!B97=0,    'BS-8'!B97=""),"",   'BS-8'!C97)</f>
        <v/>
      </c>
      <c r="D450" t="str">
        <f>IF(OR(    'BS-8'!B97=0,    'BS-8'!B97=""),"",   'BS-8'!D97)</f>
        <v/>
      </c>
      <c r="E450" t="str">
        <f>IF(OR(    'BS-8'!B97=0,    'BS-8'!B97=""),"",   'BS-8'!E97)</f>
        <v/>
      </c>
      <c r="F450" t="str">
        <f>IF(OR(    'BS-8'!B97=0,    'BS-8'!B97=""),"",   'BS-8'!F97)</f>
        <v/>
      </c>
      <c r="G450" t="str">
        <f>IF(B450="", "Blank Row", "BS-1"&amp;B450)</f>
        <v>Blank Row</v>
      </c>
    </row>
    <row r="451">
      <c r="B451">
        <f>IF(OR(    'BS-8'!B98=0,    'BS-8'!B98=""),"",   'BS-8'!B98)</f>
        <v>220</v>
      </c>
      <c r="C451" t="str">
        <f>IF(OR(    'BS-8'!B98=0,    'BS-8'!B98=""),"",   'BS-8'!C98)</f>
        <v>Total-Administrative Expenses-ഭരണ ചെലവുകള്‍-ആകെ</v>
      </c>
      <c r="D451" t="e">
        <f>SUBTOTAL(9,D413:D450)</f>
        <v>#REF!</v>
      </c>
      <c r="E451">
        <f>SUBTOTAL(9,E413:E450)</f>
        <v>2079000</v>
      </c>
      <c r="F451">
        <f>SUBTOTAL(9,F413:F450)</f>
        <v>2789000</v>
      </c>
      <c r="G451" t="str">
        <f>IF(B451="", "Blank Row", "BS-1"&amp;B451)</f>
        <v>BS-1220</v>
      </c>
    </row>
    <row r="452" xml:space="preserve">
      <c r="B452" t="str">
        <v>BS-8 PARTICULARS</v>
      </c>
      <c r="D452" t="str">
        <f>D32</f>
        <v>Actuals for the year 2023-2024   (യഥാര്‍ത്ഥ കണക്ക് 2023-2024)</v>
      </c>
      <c r="E452" t="str">
        <f>E32</f>
        <v>Budget  for the  year (including all revisions) 2024-2025  (പരിഷ്കരിച്ച ബജറ്റ്  2024-2025)</v>
      </c>
      <c r="F452" t="str" xml:space="preserve">
        <f>F32</f>
        <v xml:space="preserve">Budget for the Year2025-2026
 (ബജറ്റ്-2025-2026)</v>
      </c>
      <c r="G452" t="str">
        <v>Statement</v>
      </c>
    </row>
    <row r="453">
      <c r="B453" t="str">
        <f>'BS-8'!B99</f>
        <v xml:space="preserve">230 - Operations &amp; Maintenance-സംരക്ഷണവും  നടത്തിപ്പും </v>
      </c>
      <c r="G453" t="str">
        <f>IF(B453="", "Blank Row", "BS-1"&amp;B453)</f>
        <v xml:space="preserve">BS-1230 - Operations &amp; Maintenance-സംരക്ഷണവും  നടത്തിപ്പും </v>
      </c>
    </row>
    <row r="454">
      <c r="B454">
        <f>IF(OR(    'BS-8'!B100=0,    'BS-8'!B100=""),"",   'BS-8'!B100)</f>
        <v>2301001</v>
      </c>
      <c r="C454" t="str">
        <f>IF(OR(    'BS-8'!B100=0,    'BS-8'!B100=""),"",   'BS-8'!C100)</f>
        <v>Power-വൈദ്യുതി/ഊര്‍ജം</v>
      </c>
      <c r="D454">
        <f>IF(OR(    'BS-8'!B100=0,    'BS-8'!B100=""),"",   'BS-8'!D100)</f>
        <v>392658</v>
      </c>
      <c r="E454">
        <f>IF(OR(    'BS-8'!B100=0,    'BS-8'!B100=""),"",   'BS-8'!E100)</f>
        <v>700000</v>
      </c>
      <c r="F454">
        <f>IF(OR(    'BS-8'!B100=0,    'BS-8'!B100=""),"",   'BS-8'!F100)</f>
        <v>750000</v>
      </c>
      <c r="G454" t="str">
        <f>IF(B454="", "Blank Row", "BS-1"&amp;B454)</f>
        <v>BS-12301001</v>
      </c>
    </row>
    <row r="455">
      <c r="B455">
        <f>IF(OR(    'BS-8'!B101=0,    'BS-8'!B101=""),"",   'BS-8'!B101)</f>
        <v>2301002</v>
      </c>
      <c r="C455" t="str">
        <f>IF(OR(    'BS-8'!B101=0,    'BS-8'!B101=""),"",   'BS-8'!C101)</f>
        <v>Diesel, Petrol, Gas &amp; Lubricants- ഡീസല്‍ പെട്രോള്‍ , ഓയില്‍ , ലൂബ്രിക്കന്‍റ്</v>
      </c>
      <c r="D455">
        <f>IF(OR(    'BS-8'!B101=0,    'BS-8'!B101=""),"",   'BS-8'!D101)</f>
        <v>137502</v>
      </c>
      <c r="E455">
        <f>IF(OR(    'BS-8'!B101=0,    'BS-8'!B101=""),"",   'BS-8'!E101)</f>
        <v>180000</v>
      </c>
      <c r="F455">
        <f>IF(OR(    'BS-8'!B101=0,    'BS-8'!B101=""),"",   'BS-8'!F101)</f>
        <v>225000</v>
      </c>
      <c r="G455" t="str">
        <f>IF(B455="", "Blank Row", "BS-1"&amp;B455)</f>
        <v>BS-12301002</v>
      </c>
    </row>
    <row r="456">
      <c r="B456">
        <f>IF(OR(    'BS-8'!B102=0,    'BS-8'!B102=""),"",   'BS-8'!B102)</f>
        <v>2301101</v>
      </c>
      <c r="C456" t="str">
        <f>IF(OR(    'BS-8'!B102=0,    'BS-8'!B102=""),"",   'BS-8'!C102)</f>
        <v>Water Charges for Drinking Water Schemes-വാട്ടര്‍ ചാര്‍ജ്</v>
      </c>
      <c r="D456">
        <f>IF(OR(    'BS-8'!B102=0,    'BS-8'!B102=""),"",   'BS-8'!D102)</f>
        <v>43680</v>
      </c>
      <c r="E456">
        <f>IF(OR(    'BS-8'!B102=0,    'BS-8'!B102=""),"",   'BS-8'!E102)</f>
        <v>45000</v>
      </c>
      <c r="F456">
        <f>IF(OR(    'BS-8'!B102=0,    'BS-8'!B102=""),"",   'BS-8'!F102)</f>
        <v>50000</v>
      </c>
      <c r="G456" t="str">
        <f>IF(B456="", "Blank Row", "BS-1"&amp;B456)</f>
        <v>BS-12301101</v>
      </c>
    </row>
    <row r="457">
      <c r="B457">
        <f>IF(OR(    'BS-8'!B103=0,    'BS-8'!B103=""),"",   'BS-8'!B103)</f>
        <v>2302001</v>
      </c>
      <c r="C457" t="str">
        <f>IF(OR(    'BS-8'!B103=0,    'BS-8'!B103=""),"",   'BS-8'!C103)</f>
        <v>Bulk Purchases</v>
      </c>
      <c r="D457">
        <f>IF(OR(    'BS-8'!B103=0,    'BS-8'!B103=""),"",   'BS-8'!D103)</f>
        <v>0</v>
      </c>
      <c r="E457">
        <f>IF(OR(    'BS-8'!B103=0,    'BS-8'!B103=""),"",   'BS-8'!E103)</f>
        <v>0</v>
      </c>
      <c r="F457">
        <f>IF(OR(    'BS-8'!B103=0,    'BS-8'!B103=""),"",   'BS-8'!F103)</f>
        <v>0</v>
      </c>
      <c r="G457" t="str">
        <f>IF(B457="", "Blank Row", "BS-1"&amp;B457)</f>
        <v>BS-12302001</v>
      </c>
    </row>
    <row r="458">
      <c r="B458">
        <f>IF(OR(    'BS-8'!B104=0,    'BS-8'!B104=""),"",   'BS-8'!B104)</f>
        <v>2303001</v>
      </c>
      <c r="C458" t="str">
        <f>IF(OR(    'BS-8'!B104=0,    'BS-8'!B104=""),"",   'BS-8'!C104)</f>
        <v>Consumption of Stores</v>
      </c>
      <c r="D458">
        <f>IF(OR(    'BS-8'!B104=0,    'BS-8'!B104=""),"",   'BS-8'!D104)</f>
        <v>0</v>
      </c>
      <c r="E458">
        <f>IF(OR(    'BS-8'!B104=0,    'BS-8'!B104=""),"",   'BS-8'!E104)</f>
        <v>0</v>
      </c>
      <c r="F458">
        <f>IF(OR(    'BS-8'!B104=0,    'BS-8'!B104=""),"",   'BS-8'!F104)</f>
        <v>5000</v>
      </c>
      <c r="G458" t="str">
        <f>IF(B458="", "Blank Row", "BS-1"&amp;B458)</f>
        <v>BS-12303001</v>
      </c>
    </row>
    <row r="459">
      <c r="B459">
        <f>IF(OR(    'BS-8'!B105=0,    'BS-8'!B105=""),"",   'BS-8'!B105)</f>
        <v>2304001</v>
      </c>
      <c r="C459" t="str">
        <f>IF(OR(    'BS-8'!B105=0,    'BS-8'!B105=""),"",   'BS-8'!C105)</f>
        <v>Hire Charges-വാടക</v>
      </c>
      <c r="D459">
        <f>IF(OR(    'BS-8'!B105=0,    'BS-8'!B105=""),"",   'BS-8'!D105)</f>
        <v>22418</v>
      </c>
      <c r="E459">
        <f>IF(OR(    'BS-8'!B105=0,    'BS-8'!B105=""),"",   'BS-8'!E105)</f>
        <v>125000</v>
      </c>
      <c r="F459">
        <f>IF(OR(    'BS-8'!B105=0,    'BS-8'!B105=""),"",   'BS-8'!F105)</f>
        <v>150000</v>
      </c>
      <c r="G459" t="str">
        <f>IF(B459="", "Blank Row", "BS-1"&amp;B459)</f>
        <v>BS-12304001</v>
      </c>
    </row>
    <row r="460">
      <c r="B460">
        <f>IF(OR(    'BS-8'!B106=0,    'BS-8'!B106=""),"",   'BS-8'!B106)</f>
        <v>2305001</v>
      </c>
      <c r="C460" t="str">
        <f>IF(OR(    'BS-8'!B106=0,    'BS-8'!B106=""),"",   'BS-8'!C106)</f>
        <v>Repairs &amp; Maintenance - Infrastructure Assets - Buildings-സംരക്ഷണവും അറ്റകുറ്റപ്പണികളും-പൊതു കെട്ടിടങ്ങള്‍</v>
      </c>
      <c r="D460">
        <f>IF(OR(    'BS-8'!B106=0,    'BS-8'!B106=""),"",   'BS-8'!D106)</f>
        <v>37018</v>
      </c>
      <c r="E460">
        <f>IF(OR(    'BS-8'!B106=0,    'BS-8'!B106=""),"",   'BS-8'!E106)</f>
        <v>40000</v>
      </c>
      <c r="F460">
        <f>IF(OR(    'BS-8'!B106=0,    'BS-8'!B106=""),"",   'BS-8'!F106)</f>
        <v>40000</v>
      </c>
      <c r="G460" t="str">
        <f>IF(B460="", "Blank Row", "BS-1"&amp;B460)</f>
        <v>BS-12305001</v>
      </c>
    </row>
    <row r="461">
      <c r="B461">
        <f>IF(OR(    'BS-8'!B107=0,    'BS-8'!B107=""),"",   'BS-8'!B107)</f>
        <v>2305002</v>
      </c>
      <c r="C461" t="str">
        <f>IF(OR(    'BS-8'!B107=0,    'BS-8'!B107=""),"",   'BS-8'!C107)</f>
        <v>Repairs &amp; Maintenance - Infrastructure Assets - Roads-സംരക്ഷണവും അറ്റകുറ്റപ്പണികളും-റോഡുകള്‍</v>
      </c>
      <c r="D461">
        <f>IF(OR(    'BS-8'!B107=0,    'BS-8'!B107=""),"",   'BS-8'!D107)</f>
        <v>10000</v>
      </c>
      <c r="E461">
        <f>IF(OR(    'BS-8'!B107=0,    'BS-8'!B107=""),"",   'BS-8'!E107)</f>
        <v>0</v>
      </c>
      <c r="F461">
        <f>IF(OR(    'BS-8'!B107=0,    'BS-8'!B107=""),"",   'BS-8'!F107)</f>
        <v>15000</v>
      </c>
      <c r="G461" t="str">
        <f>IF(B461="", "Blank Row", "BS-1"&amp;B461)</f>
        <v>BS-12305002</v>
      </c>
    </row>
    <row r="462">
      <c r="B462">
        <f>IF(OR(    'BS-8'!B108=0,    'BS-8'!B108=""),"",   'BS-8'!B108)</f>
        <v>2305003</v>
      </c>
      <c r="C462" t="str">
        <f>IF(OR(    'BS-8'!B108=0,    'BS-8'!B108=""),"",   'BS-8'!C108)</f>
        <v>Repairs &amp; Maintenance - Lanes-സംരക്ഷണവും അറ്റകുറ്റപ്പണികളും--ലെയിനുകള്‍</v>
      </c>
      <c r="D462">
        <f>IF(OR(    'BS-8'!B108=0,    'BS-8'!B108=""),"",   'BS-8'!D108)</f>
        <v>0</v>
      </c>
      <c r="E462">
        <f>IF(OR(    'BS-8'!B108=0,    'BS-8'!B108=""),"",   'BS-8'!E108)</f>
        <v>0</v>
      </c>
      <c r="F462">
        <f>IF(OR(    'BS-8'!B108=0,    'BS-8'!B108=""),"",   'BS-8'!F108)</f>
        <v>0</v>
      </c>
      <c r="G462" t="str">
        <f>IF(B462="", "Blank Row", "BS-1"&amp;B462)</f>
        <v>BS-12305003</v>
      </c>
    </row>
    <row r="463">
      <c r="B463">
        <f>IF(OR(    'BS-8'!B109=0,    'BS-8'!B109=""),"",   'BS-8'!B109)</f>
        <v>2305004</v>
      </c>
      <c r="C463" t="str">
        <f>IF(OR(    'BS-8'!B109=0,    'BS-8'!B109=""),"",   'BS-8'!C109)</f>
        <v>Repairs &amp; Maintenance Culverts &amp; Bridges-സംരക്ഷണവും അറ്റകുറ്റപ്പണികളും--പാലങ്ങളും കലുങ്ക്കളും</v>
      </c>
      <c r="D463">
        <f>IF(OR(    'BS-8'!B109=0,    'BS-8'!B109=""),"",   'BS-8'!D109)</f>
        <v>0</v>
      </c>
      <c r="E463">
        <f>IF(OR(    'BS-8'!B109=0,    'BS-8'!B109=""),"",   'BS-8'!E109)</f>
        <v>0</v>
      </c>
      <c r="F463">
        <f>IF(OR(    'BS-8'!B109=0,    'BS-8'!B109=""),"",   'BS-8'!F109)</f>
        <v>0</v>
      </c>
      <c r="G463" t="str">
        <f>IF(B463="", "Blank Row", "BS-1"&amp;B463)</f>
        <v>BS-12305004</v>
      </c>
    </row>
    <row r="464">
      <c r="B464">
        <f>IF(OR(    'BS-8'!B110=0,    'BS-8'!B110=""),"",   'BS-8'!B110)</f>
        <v>2305005</v>
      </c>
      <c r="C464" t="str">
        <f>IF(OR(    'BS-8'!B110=0,    'BS-8'!B110=""),"",   'BS-8'!C110)</f>
        <v>Repairs &amp; Maintenance - Drinking Water-സംരക്ഷണവും അറ്റകുറ്റപ്പണികളും-കുടിവെള്ള പദ്ധതികള്‍</v>
      </c>
      <c r="D464">
        <f>IF(OR(    'BS-8'!B110=0,    'BS-8'!B110=""),"",   'BS-8'!D110)</f>
        <v>0</v>
      </c>
      <c r="E464">
        <f>IF(OR(    'BS-8'!B110=0,    'BS-8'!B110=""),"",   'BS-8'!E110)</f>
        <v>0</v>
      </c>
      <c r="F464">
        <f>IF(OR(    'BS-8'!B110=0,    'BS-8'!B110=""),"",   'BS-8'!F110)</f>
        <v>0</v>
      </c>
      <c r="G464" t="str">
        <f>IF(B464="", "Blank Row", "BS-1"&amp;B464)</f>
        <v>BS-12305005</v>
      </c>
    </row>
    <row r="465">
      <c r="B465">
        <f>IF(OR(    'BS-8'!B111=0,    'BS-8'!B111=""),"",   'BS-8'!B111)</f>
        <v>2305006</v>
      </c>
      <c r="C465" t="str">
        <f>IF(OR(    'BS-8'!B111=0,    'BS-8'!B111=""),"",   'BS-8'!C111)</f>
        <v>Repairs &amp; Maintenance Irrigation-സംരക്ഷണവും അറ്റകുറ്റപ്പണികളും-ജല സേചന പദ്ധതികള്‍</v>
      </c>
      <c r="D465">
        <f>IF(OR(    'BS-8'!B111=0,    'BS-8'!B111=""),"",   'BS-8'!D111)</f>
        <v>0</v>
      </c>
      <c r="E465">
        <f>IF(OR(    'BS-8'!B111=0,    'BS-8'!B111=""),"",   'BS-8'!E111)</f>
        <v>0</v>
      </c>
      <c r="F465">
        <f>IF(OR(    'BS-8'!B111=0,    'BS-8'!B111=""),"",   'BS-8'!F111)</f>
        <v>0</v>
      </c>
      <c r="G465" t="str">
        <f>IF(B465="", "Blank Row", "BS-1"&amp;B465)</f>
        <v>BS-12305006</v>
      </c>
    </row>
    <row r="466">
      <c r="B466">
        <f>IF(OR(    'BS-8'!B112=0,    'BS-8'!B112=""),"",   'BS-8'!B112)</f>
        <v>2305007</v>
      </c>
      <c r="C466" t="str">
        <f>IF(OR(    'BS-8'!B112=0,    'BS-8'!B112=""),"",   'BS-8'!C112)</f>
        <v>Repairs &amp; Maintenance - Electricityസംരക്ഷണവും അറ്റകുറ്റപ്പണികളും-വൈദ്യുതി</v>
      </c>
      <c r="D466">
        <f>IF(OR(    'BS-8'!B112=0,    'BS-8'!B112=""),"",   'BS-8'!D112)</f>
        <v>0</v>
      </c>
      <c r="E466">
        <f>IF(OR(    'BS-8'!B112=0,    'BS-8'!B112=""),"",   'BS-8'!E112)</f>
        <v>40000</v>
      </c>
      <c r="F466">
        <f>IF(OR(    'BS-8'!B112=0,    'BS-8'!B112=""),"",   'BS-8'!F112)</f>
        <v>40000</v>
      </c>
      <c r="G466" t="str">
        <f>IF(B466="", "Blank Row", "BS-1"&amp;B466)</f>
        <v>BS-12305007</v>
      </c>
    </row>
    <row r="467">
      <c r="B467">
        <f>IF(OR(    'BS-8'!B113=0,    'BS-8'!B113=""),"",   'BS-8'!B113)</f>
        <v>2305008</v>
      </c>
      <c r="C467" t="str">
        <f>IF(OR(    'BS-8'!B113=0,    'BS-8'!B113=""),"",   'BS-8'!C113)</f>
        <v>Repairs &amp; Maintenance - Waste Treatment-സംരക്ഷണവും അറ്റകുറ്റപ്പണികളും-മാലിന്യ നിര്‍മാര്‍ജന പദ്ധതികള്‍</v>
      </c>
      <c r="D467">
        <f>IF(OR(    'BS-8'!B113=0,    'BS-8'!B113=""),"",   'BS-8'!D113)</f>
        <v>0</v>
      </c>
      <c r="E467">
        <f>IF(OR(    'BS-8'!B113=0,    'BS-8'!B113=""),"",   'BS-8'!E113)</f>
        <v>0</v>
      </c>
      <c r="F467">
        <f>IF(OR(    'BS-8'!B113=0,    'BS-8'!B113=""),"",   'BS-8'!F113)</f>
        <v>0</v>
      </c>
      <c r="G467" t="str">
        <f>IF(B467="", "Blank Row", "BS-1"&amp;B467)</f>
        <v>BS-12305008</v>
      </c>
    </row>
    <row r="468">
      <c r="B468">
        <f>IF(OR(    'BS-8'!B114=0,    'BS-8'!B114=""),"",   'BS-8'!B114)</f>
        <v>2305009</v>
      </c>
      <c r="C468" t="str">
        <f>IF(OR(    'BS-8'!B114=0,    'BS-8'!B114=""),"",   'BS-8'!C114)</f>
        <v>Repairs &amp; Maintenance - Movable Assets-സംരക്ഷണവും അറ്റകുറ്റപ്പണികളും-ജംഗമ ആസ്തികള്‍</v>
      </c>
      <c r="D468">
        <f>IF(OR(    'BS-8'!B114=0,    'BS-8'!B114=""),"",   'BS-8'!D114)</f>
        <v>0</v>
      </c>
      <c r="E468">
        <f>IF(OR(    'BS-8'!B114=0,    'BS-8'!B114=""),"",   'BS-8'!E114)</f>
        <v>200000</v>
      </c>
      <c r="F468">
        <f>IF(OR(    'BS-8'!B114=0,    'BS-8'!B114=""),"",   'BS-8'!F114)</f>
        <v>200000</v>
      </c>
      <c r="G468" t="str">
        <f>IF(B468="", "Blank Row", "BS-1"&amp;B468)</f>
        <v>BS-12305009</v>
      </c>
    </row>
    <row r="469">
      <c r="B469">
        <f>IF(OR(    'BS-8'!B115=0,    'BS-8'!B115=""),"",   'BS-8'!B115)</f>
        <v>2305099</v>
      </c>
      <c r="C469" t="str">
        <f>IF(OR(    'BS-8'!B115=0,    'BS-8'!B115=""),"",   'BS-8'!C115)</f>
        <v>Repairs &amp; Maintenance -Other Fixed Assets-സംരക്ഷണവും അറ്റകുറ്റപ്പണികളും-മറ്റ് സ്ഥിര ആസ്തികള്‍</v>
      </c>
      <c r="D469">
        <f>IF(OR(    'BS-8'!B115=0,    'BS-8'!B115=""),"",   'BS-8'!D115)</f>
        <v>0</v>
      </c>
      <c r="E469">
        <f>IF(OR(    'BS-8'!B115=0,    'BS-8'!B115=""),"",   'BS-8'!E115)</f>
        <v>15000</v>
      </c>
      <c r="F469">
        <f>IF(OR(    'BS-8'!B115=0,    'BS-8'!B115=""),"",   'BS-8'!F115)</f>
        <v>15000</v>
      </c>
      <c r="G469" t="str">
        <f>IF(B469="", "Blank Row", "BS-1"&amp;B469)</f>
        <v>BS-12305099</v>
      </c>
    </row>
    <row r="470">
      <c r="B470">
        <f>IF(OR(    'BS-8'!B116=0,    'BS-8'!B116=""),"",   'BS-8'!B116)</f>
        <v>2308001</v>
      </c>
      <c r="C470" t="str">
        <f>IF(OR(    'BS-8'!B116=0,    'BS-8'!B116=""),"",   'BS-8'!C116)</f>
        <v>Other Operating and maintenance expenses-മറ്റ് നടത്തിപ്പ്/മെയിന്റനന്‍സ് ചെലവുകള്‍</v>
      </c>
      <c r="D470">
        <f>IF(OR(    'BS-8'!B116=0,    'BS-8'!B116=""),"",   'BS-8'!D116)</f>
        <v>0</v>
      </c>
      <c r="E470">
        <f>IF(OR(    'BS-8'!B116=0,    'BS-8'!B116=""),"",   'BS-8'!E116)</f>
        <v>70000</v>
      </c>
      <c r="F470">
        <f>IF(OR(    'BS-8'!B116=0,    'BS-8'!B116=""),"",   'BS-8'!F116)</f>
        <v>75000</v>
      </c>
      <c r="G470" t="str">
        <f>IF(B470="", "Blank Row", "BS-1"&amp;B470)</f>
        <v>BS-12308001</v>
      </c>
    </row>
    <row r="471">
      <c r="B471" t="str">
        <f>IF(OR(    'BS-8'!B117=0,    'BS-8'!B117=""),"",   'BS-8'!B117)</f>
        <v/>
      </c>
      <c r="C471" t="str">
        <f>IF(OR(    'BS-8'!B117=0,    'BS-8'!B117=""),"",   'BS-8'!C117)</f>
        <v/>
      </c>
      <c r="D471" t="str">
        <f>IF(OR(    'BS-8'!B117=0,    'BS-8'!B117=""),"",   'BS-8'!D117)</f>
        <v/>
      </c>
      <c r="E471" t="str">
        <f>IF(OR(    'BS-8'!B117=0,    'BS-8'!B117=""),"",   'BS-8'!E117)</f>
        <v/>
      </c>
      <c r="F471" t="str">
        <f>IF(OR(    'BS-8'!B117=0,    'BS-8'!B117=""),"",   'BS-8'!F117)</f>
        <v/>
      </c>
      <c r="G471" t="str">
        <f>IF(B471="", "Blank Row", "BS-1"&amp;B471)</f>
        <v>Blank Row</v>
      </c>
    </row>
    <row r="472">
      <c r="B472" t="str">
        <f>IF(OR(    'BS-8'!B118=0,    'BS-8'!B118=""),"",   'BS-8'!B118)</f>
        <v/>
      </c>
      <c r="C472" t="str">
        <f>IF(OR(    'BS-8'!B118=0,    'BS-8'!B118=""),"",   'BS-8'!C118)</f>
        <v/>
      </c>
      <c r="D472" t="str">
        <f>IF(OR(    'BS-8'!B118=0,    'BS-8'!B118=""),"",   'BS-8'!D118)</f>
        <v/>
      </c>
      <c r="E472" t="str">
        <f>IF(OR(    'BS-8'!B118=0,    'BS-8'!B118=""),"",   'BS-8'!E118)</f>
        <v/>
      </c>
      <c r="F472" t="str">
        <f>IF(OR(    'BS-8'!B118=0,    'BS-8'!B118=""),"",   'BS-8'!F118)</f>
        <v/>
      </c>
      <c r="G472" t="str">
        <f>IF(B472="", "Blank Row", "BS-1"&amp;B472)</f>
        <v>Blank Row</v>
      </c>
    </row>
    <row r="473">
      <c r="B473" t="str">
        <f>IF(OR(    'BS-8'!B119=0,    'BS-8'!B119=""),"",   'BS-8'!B119)</f>
        <v/>
      </c>
      <c r="C473" t="str">
        <f>IF(OR(    'BS-8'!B119=0,    'BS-8'!B119=""),"",   'BS-8'!C119)</f>
        <v/>
      </c>
      <c r="D473" t="str">
        <f>IF(OR(    'BS-8'!B119=0,    'BS-8'!B119=""),"",   'BS-8'!D119)</f>
        <v/>
      </c>
      <c r="E473" t="str">
        <f>IF(OR(    'BS-8'!B119=0,    'BS-8'!B119=""),"",   'BS-8'!E119)</f>
        <v/>
      </c>
      <c r="F473" t="str">
        <f>IF(OR(    'BS-8'!B119=0,    'BS-8'!B119=""),"",   'BS-8'!F119)</f>
        <v/>
      </c>
      <c r="G473" t="str">
        <f>IF(B473="", "Blank Row", "BS-1"&amp;B473)</f>
        <v>Blank Row</v>
      </c>
    </row>
    <row r="474">
      <c r="B474" t="str">
        <f>IF(OR(    'BS-8'!B120=0,    'BS-8'!B120=""),"",   'BS-8'!B120)</f>
        <v/>
      </c>
      <c r="C474" t="str">
        <f>IF(OR(    'BS-8'!B120=0,    'BS-8'!B120=""),"",   'BS-8'!C120)</f>
        <v/>
      </c>
      <c r="D474" t="str">
        <f>IF(OR(    'BS-8'!B120=0,    'BS-8'!B120=""),"",   'BS-8'!D120)</f>
        <v/>
      </c>
      <c r="E474" t="str">
        <f>IF(OR(    'BS-8'!B120=0,    'BS-8'!B120=""),"",   'BS-8'!E120)</f>
        <v/>
      </c>
      <c r="F474" t="str">
        <f>IF(OR(    'BS-8'!B120=0,    'BS-8'!B120=""),"",   'BS-8'!F120)</f>
        <v/>
      </c>
      <c r="G474" t="str">
        <f>IF(B474="", "Blank Row", "BS-1"&amp;B474)</f>
        <v>Blank Row</v>
      </c>
    </row>
    <row r="475">
      <c r="B475" t="str">
        <f>IF(OR(    'BS-8'!B121=0,    'BS-8'!B121=""),"",   'BS-8'!B121)</f>
        <v/>
      </c>
      <c r="C475" t="str">
        <f>IF(OR(    'BS-8'!B121=0,    'BS-8'!B121=""),"",   'BS-8'!C121)</f>
        <v/>
      </c>
      <c r="D475" t="str">
        <f>IF(OR(    'BS-8'!B121=0,    'BS-8'!B121=""),"",   'BS-8'!D121)</f>
        <v/>
      </c>
      <c r="E475" t="str">
        <f>IF(OR(    'BS-8'!B121=0,    'BS-8'!B121=""),"",   'BS-8'!E121)</f>
        <v/>
      </c>
      <c r="F475" t="str">
        <f>IF(OR(    'BS-8'!B121=0,    'BS-8'!B121=""),"",   'BS-8'!F121)</f>
        <v/>
      </c>
      <c r="G475" t="str">
        <f>IF(B475="", "Blank Row", "BS-1"&amp;B475)</f>
        <v>Blank Row</v>
      </c>
    </row>
    <row r="476">
      <c r="B476" t="str">
        <f>IF(OR(    'BS-8'!B122=0,    'BS-8'!B122=""),"",   'BS-8'!B122)</f>
        <v/>
      </c>
      <c r="C476" t="str">
        <f>IF(OR(    'BS-8'!B122=0,    'BS-8'!B122=""),"",   'BS-8'!C122)</f>
        <v/>
      </c>
      <c r="D476" t="str">
        <f>IF(OR(    'BS-8'!B122=0,    'BS-8'!B122=""),"",   'BS-8'!D122)</f>
        <v/>
      </c>
      <c r="E476" t="str">
        <f>IF(OR(    'BS-8'!B122=0,    'BS-8'!B122=""),"",   'BS-8'!E122)</f>
        <v/>
      </c>
      <c r="F476" t="str">
        <f>IF(OR(    'BS-8'!B122=0,    'BS-8'!B122=""),"",   'BS-8'!F122)</f>
        <v/>
      </c>
      <c r="G476" t="str">
        <f>IF(B476="", "Blank Row", "BS-1"&amp;B476)</f>
        <v>Blank Row</v>
      </c>
    </row>
    <row r="477">
      <c r="B477" t="str">
        <f>IF(OR(    'BS-8'!B123=0,    'BS-8'!B123=""),"",   'BS-8'!B123)</f>
        <v/>
      </c>
      <c r="C477" t="str">
        <f>IF(OR(    'BS-8'!B123=0,    'BS-8'!B123=""),"",   'BS-8'!C123)</f>
        <v/>
      </c>
      <c r="D477" t="str">
        <f>IF(OR(    'BS-8'!B123=0,    'BS-8'!B123=""),"",   'BS-8'!D123)</f>
        <v/>
      </c>
      <c r="E477" t="str">
        <f>IF(OR(    'BS-8'!B123=0,    'BS-8'!B123=""),"",   'BS-8'!E123)</f>
        <v/>
      </c>
      <c r="F477" t="str">
        <f>IF(OR(    'BS-8'!B123=0,    'BS-8'!B123=""),"",   'BS-8'!F123)</f>
        <v/>
      </c>
      <c r="G477" t="str">
        <f>IF(B477="", "Blank Row", "BS-1"&amp;B477)</f>
        <v>Blank Row</v>
      </c>
    </row>
    <row r="478">
      <c r="B478" t="str">
        <f>IF(OR(    'BS-8'!B124=0,    'BS-8'!B124=""),"",   'BS-8'!B124)</f>
        <v/>
      </c>
      <c r="C478" t="str">
        <f>IF(OR(    'BS-8'!B124=0,    'BS-8'!B124=""),"",   'BS-8'!C124)</f>
        <v/>
      </c>
      <c r="D478" t="str">
        <f>IF(OR(    'BS-8'!B124=0,    'BS-8'!B124=""),"",   'BS-8'!D124)</f>
        <v/>
      </c>
      <c r="E478" t="str">
        <f>IF(OR(    'BS-8'!B124=0,    'BS-8'!B124=""),"",   'BS-8'!E124)</f>
        <v/>
      </c>
      <c r="F478" t="str">
        <f>IF(OR(    'BS-8'!B124=0,    'BS-8'!B124=""),"",   'BS-8'!F124)</f>
        <v/>
      </c>
      <c r="G478" t="str">
        <f>IF(B478="", "Blank Row", "BS-1"&amp;B478)</f>
        <v>Blank Row</v>
      </c>
    </row>
    <row r="479">
      <c r="B479" t="str">
        <f>IF(OR(    'BS-8'!B125=0,    'BS-8'!B125=""),"",   'BS-8'!B125)</f>
        <v/>
      </c>
      <c r="C479" t="str">
        <f>IF(OR(    'BS-8'!B125=0,    'BS-8'!B125=""),"",   'BS-8'!C125)</f>
        <v/>
      </c>
      <c r="D479" t="str">
        <f>IF(OR(    'BS-8'!B125=0,    'BS-8'!B125=""),"",   'BS-8'!D125)</f>
        <v/>
      </c>
      <c r="E479" t="str">
        <f>IF(OR(    'BS-8'!B125=0,    'BS-8'!B125=""),"",   'BS-8'!E125)</f>
        <v/>
      </c>
      <c r="F479" t="str">
        <f>IF(OR(    'BS-8'!B125=0,    'BS-8'!B125=""),"",   'BS-8'!F125)</f>
        <v/>
      </c>
      <c r="G479" t="str">
        <f>IF(B479="", "Blank Row", "BS-1"&amp;B479)</f>
        <v>Blank Row</v>
      </c>
    </row>
    <row r="480">
      <c r="B480" t="str">
        <f>IF(OR(    'BS-8'!B126=0,    'BS-8'!B126=""),"",   'BS-8'!B126)</f>
        <v/>
      </c>
      <c r="C480" t="str">
        <f>IF(OR(    'BS-8'!B126=0,    'BS-8'!B126=""),"",   'BS-8'!C126)</f>
        <v/>
      </c>
      <c r="D480" t="str">
        <f>IF(OR(    'BS-8'!B126=0,    'BS-8'!B126=""),"",   'BS-8'!D126)</f>
        <v/>
      </c>
      <c r="E480" t="str">
        <f>IF(OR(    'BS-8'!B126=0,    'BS-8'!B126=""),"",   'BS-8'!E126)</f>
        <v/>
      </c>
      <c r="F480" t="str">
        <f>IF(OR(    'BS-8'!B126=0,    'BS-8'!B126=""),"",   'BS-8'!F126)</f>
        <v/>
      </c>
      <c r="G480" t="str">
        <f>IF(B480="", "Blank Row", "BS-1"&amp;B480)</f>
        <v>Blank Row</v>
      </c>
    </row>
    <row r="481">
      <c r="B481" t="str">
        <f>IF(OR(    'BS-8'!B127=0,    'BS-8'!B127=""),"",   'BS-8'!B127)</f>
        <v/>
      </c>
      <c r="C481" t="str">
        <f>IF(OR(    'BS-8'!B127=0,    'BS-8'!B127=""),"",   'BS-8'!C127)</f>
        <v/>
      </c>
      <c r="D481" t="str">
        <f>IF(OR(    'BS-8'!B127=0,    'BS-8'!B127=""),"",   'BS-8'!D127)</f>
        <v/>
      </c>
      <c r="E481" t="str">
        <f>IF(OR(    'BS-8'!B127=0,    'BS-8'!B127=""),"",   'BS-8'!E127)</f>
        <v/>
      </c>
      <c r="F481" t="str">
        <f>IF(OR(    'BS-8'!B127=0,    'BS-8'!B127=""),"",   'BS-8'!F127)</f>
        <v/>
      </c>
      <c r="G481" t="str">
        <f>IF(B481="", "Blank Row", "BS-1"&amp;B481)</f>
        <v>Blank Row</v>
      </c>
    </row>
    <row r="482">
      <c r="B482" t="str">
        <f>IF(OR(    'BS-8'!B128=0,    'BS-8'!B128=""),"",   'BS-8'!B128)</f>
        <v/>
      </c>
      <c r="C482" t="str">
        <f>IF(OR(    'BS-8'!B128=0,    'BS-8'!B128=""),"",   'BS-8'!C128)</f>
        <v/>
      </c>
      <c r="D482" t="str">
        <f>IF(OR(    'BS-8'!B128=0,    'BS-8'!B128=""),"",   'BS-8'!D128)</f>
        <v/>
      </c>
      <c r="E482" t="str">
        <f>IF(OR(    'BS-8'!B128=0,    'BS-8'!B128=""),"",   'BS-8'!E128)</f>
        <v/>
      </c>
      <c r="F482" t="str">
        <f>IF(OR(    'BS-8'!B128=0,    'BS-8'!B128=""),"",   'BS-8'!F128)</f>
        <v/>
      </c>
      <c r="G482" t="str">
        <f>IF(B482="", "Blank Row", "BS-1"&amp;B482)</f>
        <v>Blank Row</v>
      </c>
    </row>
    <row r="483">
      <c r="B483" t="str">
        <f>IF(OR(    'BS-8'!B129=0,    'BS-8'!B129=""),"",   'BS-8'!B129)</f>
        <v/>
      </c>
      <c r="C483" t="str">
        <f>IF(OR(    'BS-8'!B129=0,    'BS-8'!B129=""),"",   'BS-8'!C129)</f>
        <v/>
      </c>
      <c r="D483" t="str">
        <f>IF(OR(    'BS-8'!B129=0,    'BS-8'!B129=""),"",   'BS-8'!D129)</f>
        <v/>
      </c>
      <c r="E483" t="str">
        <f>IF(OR(    'BS-8'!B129=0,    'BS-8'!B129=""),"",   'BS-8'!E129)</f>
        <v/>
      </c>
      <c r="F483" t="str">
        <f>IF(OR(    'BS-8'!B129=0,    'BS-8'!B129=""),"",   'BS-8'!F129)</f>
        <v/>
      </c>
      <c r="G483" t="str">
        <f>IF(B483="", "Blank Row", "BS-1"&amp;B483)</f>
        <v>Blank Row</v>
      </c>
    </row>
    <row r="484">
      <c r="B484" t="str">
        <f>IF(OR(    'BS-8'!B130=0,    'BS-8'!B130=""),"",   'BS-8'!B130)</f>
        <v/>
      </c>
      <c r="C484" t="str">
        <f>IF(OR(    'BS-8'!B130=0,    'BS-8'!B130=""),"",   'BS-8'!C130)</f>
        <v/>
      </c>
      <c r="D484" t="str">
        <f>IF(OR(    'BS-8'!B130=0,    'BS-8'!B130=""),"",   'BS-8'!D130)</f>
        <v/>
      </c>
      <c r="E484" t="str">
        <f>IF(OR(    'BS-8'!B130=0,    'BS-8'!B130=""),"",   'BS-8'!E130)</f>
        <v/>
      </c>
      <c r="F484" t="str">
        <f>IF(OR(    'BS-8'!B130=0,    'BS-8'!B130=""),"",   'BS-8'!F130)</f>
        <v/>
      </c>
      <c r="G484" t="str">
        <f>IF(B484="", "Blank Row", "BS-1"&amp;B484)</f>
        <v>Blank Row</v>
      </c>
    </row>
    <row r="485">
      <c r="B485" t="str">
        <f>IF(OR(    'BS-8'!B131=0,    'BS-8'!B131=""),"",   'BS-8'!B131)</f>
        <v/>
      </c>
      <c r="C485" t="str">
        <f>IF(OR(    'BS-8'!B131=0,    'BS-8'!B131=""),"",   'BS-8'!C131)</f>
        <v/>
      </c>
      <c r="D485" t="str">
        <f>IF(OR(    'BS-8'!B131=0,    'BS-8'!B131=""),"",   'BS-8'!D131)</f>
        <v/>
      </c>
      <c r="E485" t="str">
        <f>IF(OR(    'BS-8'!B131=0,    'BS-8'!B131=""),"",   'BS-8'!E131)</f>
        <v/>
      </c>
      <c r="F485" t="str">
        <f>IF(OR(    'BS-8'!B131=0,    'BS-8'!B131=""),"",   'BS-8'!F131)</f>
        <v/>
      </c>
      <c r="G485" t="str">
        <f>IF(B485="", "Blank Row", "BS-1"&amp;B485)</f>
        <v>Blank Row</v>
      </c>
    </row>
    <row r="486">
      <c r="B486" t="str">
        <f>IF(OR(    'BS-8'!B132=0,    'BS-8'!B132=""),"",   'BS-8'!B132)</f>
        <v/>
      </c>
      <c r="C486" t="str">
        <f>IF(OR(    'BS-8'!B132=0,    'BS-8'!B132=""),"",   'BS-8'!C132)</f>
        <v/>
      </c>
      <c r="D486" t="str">
        <f>IF(OR(    'BS-8'!B132=0,    'BS-8'!B132=""),"",   'BS-8'!D132)</f>
        <v/>
      </c>
      <c r="E486" t="str">
        <f>IF(OR(    'BS-8'!B132=0,    'BS-8'!B132=""),"",   'BS-8'!E132)</f>
        <v/>
      </c>
      <c r="F486" t="str">
        <f>IF(OR(    'BS-8'!B132=0,    'BS-8'!B132=""),"",   'BS-8'!F132)</f>
        <v/>
      </c>
      <c r="G486" t="str">
        <f>IF(B486="", "Blank Row", "BS-1"&amp;B486)</f>
        <v>Blank Row</v>
      </c>
    </row>
    <row r="487">
      <c r="B487" t="str">
        <f>IF(OR(    'BS-8'!B133=0,    'BS-8'!B133=""),"",   'BS-8'!B133)</f>
        <v/>
      </c>
      <c r="C487" t="str">
        <f>IF(OR(    'BS-8'!B133=0,    'BS-8'!B133=""),"",   'BS-8'!C133)</f>
        <v/>
      </c>
      <c r="D487" t="str">
        <f>IF(OR(    'BS-8'!B133=0,    'BS-8'!B133=""),"",   'BS-8'!D133)</f>
        <v/>
      </c>
      <c r="E487" t="str">
        <f>IF(OR(    'BS-8'!B133=0,    'BS-8'!B133=""),"",   'BS-8'!E133)</f>
        <v/>
      </c>
      <c r="F487" t="str">
        <f>IF(OR(    'BS-8'!B133=0,    'BS-8'!B133=""),"",   'BS-8'!F133)</f>
        <v/>
      </c>
      <c r="G487" t="str">
        <f>IF(B487="", "Blank Row", "BS-1"&amp;B487)</f>
        <v>Blank Row</v>
      </c>
    </row>
    <row r="488">
      <c r="B488" t="str">
        <f>IF(OR(    'BS-8'!B134=0,    'BS-8'!B134=""),"",   'BS-8'!B134)</f>
        <v/>
      </c>
      <c r="C488" t="str">
        <f>IF(OR(    'BS-8'!B134=0,    'BS-8'!B134=""),"",   'BS-8'!C134)</f>
        <v/>
      </c>
      <c r="D488" t="str">
        <f>IF(OR(    'BS-8'!B134=0,    'BS-8'!B134=""),"",   'BS-8'!D134)</f>
        <v/>
      </c>
      <c r="E488" t="str">
        <f>IF(OR(    'BS-8'!B134=0,    'BS-8'!B134=""),"",   'BS-8'!E134)</f>
        <v/>
      </c>
      <c r="F488" t="str">
        <f>IF(OR(    'BS-8'!B134=0,    'BS-8'!B134=""),"",   'BS-8'!F134)</f>
        <v/>
      </c>
      <c r="G488" t="str">
        <f>IF(B488="", "Blank Row", "BS-1"&amp;B488)</f>
        <v>Blank Row</v>
      </c>
    </row>
    <row r="489">
      <c r="B489" t="str">
        <f>IF(OR(    'BS-8'!B135=0,    'BS-8'!B135=""),"",   'BS-8'!B135)</f>
        <v/>
      </c>
      <c r="C489" t="str">
        <f>IF(OR(    'BS-8'!B135=0,    'BS-8'!B135=""),"",   'BS-8'!C135)</f>
        <v/>
      </c>
      <c r="D489" t="str">
        <f>IF(OR(    'BS-8'!B135=0,    'BS-8'!B135=""),"",   'BS-8'!D135)</f>
        <v/>
      </c>
      <c r="E489" t="str">
        <f>IF(OR(    'BS-8'!B135=0,    'BS-8'!B135=""),"",   'BS-8'!E135)</f>
        <v/>
      </c>
      <c r="F489" t="str">
        <f>IF(OR(    'BS-8'!B135=0,    'BS-8'!B135=""),"",   'BS-8'!F135)</f>
        <v/>
      </c>
      <c r="G489" t="str">
        <f>IF(B489="", "Blank Row", "BS-1"&amp;B489)</f>
        <v>Blank Row</v>
      </c>
    </row>
    <row r="490">
      <c r="B490" t="str">
        <f>IF(OR(    'BS-8'!B136=0,    'BS-8'!B136=""),"",   'BS-8'!B136)</f>
        <v/>
      </c>
      <c r="C490" t="str">
        <f>IF(OR(    'BS-8'!B136=0,    'BS-8'!B136=""),"",   'BS-8'!C136)</f>
        <v/>
      </c>
      <c r="D490" t="str">
        <f>IF(OR(    'BS-8'!B136=0,    'BS-8'!B136=""),"",   'BS-8'!D136)</f>
        <v/>
      </c>
      <c r="E490" t="str">
        <f>IF(OR(    'BS-8'!B136=0,    'BS-8'!B136=""),"",   'BS-8'!E136)</f>
        <v/>
      </c>
      <c r="F490" t="str">
        <f>IF(OR(    'BS-8'!B136=0,    'BS-8'!B136=""),"",   'BS-8'!F136)</f>
        <v/>
      </c>
      <c r="G490" t="str">
        <f>IF(B490="", "Blank Row", "BS-1"&amp;B490)</f>
        <v>Blank Row</v>
      </c>
    </row>
    <row r="491">
      <c r="B491" t="str">
        <f>IF(OR(    'BS-8'!B137=0,    'BS-8'!B137=""),"",   'BS-8'!B137)</f>
        <v/>
      </c>
      <c r="C491" t="str">
        <f>IF(OR(    'BS-8'!B137=0,    'BS-8'!B137=""),"",   'BS-8'!C137)</f>
        <v/>
      </c>
      <c r="D491" t="str">
        <f>IF(OR(    'BS-8'!B137=0,    'BS-8'!B137=""),"",   'BS-8'!D137)</f>
        <v/>
      </c>
      <c r="E491" t="str">
        <f>IF(OR(    'BS-8'!B137=0,    'BS-8'!B137=""),"",   'BS-8'!E137)</f>
        <v/>
      </c>
      <c r="F491" t="str">
        <f>IF(OR(    'BS-8'!B137=0,    'BS-8'!B137=""),"",   'BS-8'!F137)</f>
        <v/>
      </c>
      <c r="G491" t="str">
        <f>IF(B491="", "Blank Row", "BS-1"&amp;B491)</f>
        <v>Blank Row</v>
      </c>
    </row>
    <row r="492">
      <c r="B492" t="str">
        <f>IF(OR(    'BS-8'!B138=0,    'BS-8'!B138=""),"",   'BS-8'!B138)</f>
        <v/>
      </c>
      <c r="C492" t="str">
        <f>IF(OR(    'BS-8'!B138=0,    'BS-8'!B138=""),"",   'BS-8'!C138)</f>
        <v/>
      </c>
      <c r="D492" t="str">
        <f>IF(OR(    'BS-8'!B138=0,    'BS-8'!B138=""),"",   'BS-8'!D138)</f>
        <v/>
      </c>
      <c r="E492" t="str">
        <f>IF(OR(    'BS-8'!B138=0,    'BS-8'!B138=""),"",   'BS-8'!E138)</f>
        <v/>
      </c>
      <c r="F492" t="str">
        <f>IF(OR(    'BS-8'!B138=0,    'BS-8'!B138=""),"",   'BS-8'!F138)</f>
        <v/>
      </c>
      <c r="G492" t="str">
        <f>IF(B492="", "Blank Row", "BS-1"&amp;B492)</f>
        <v>Blank Row</v>
      </c>
    </row>
    <row r="493">
      <c r="B493" t="str">
        <f>IF(OR(    'BS-8'!B139=0,    'BS-8'!B139=""),"",   'BS-8'!B139)</f>
        <v/>
      </c>
      <c r="C493" t="str">
        <f>IF(OR(    'BS-8'!B139=0,    'BS-8'!B139=""),"",   'BS-8'!C139)</f>
        <v/>
      </c>
      <c r="D493" t="str">
        <f>IF(OR(    'BS-8'!B139=0,    'BS-8'!B139=""),"",   'BS-8'!D139)</f>
        <v/>
      </c>
      <c r="E493" t="str">
        <f>IF(OR(    'BS-8'!B139=0,    'BS-8'!B139=""),"",   'BS-8'!E139)</f>
        <v/>
      </c>
      <c r="F493" t="str">
        <f>IF(OR(    'BS-8'!B139=0,    'BS-8'!B139=""),"",   'BS-8'!F139)</f>
        <v/>
      </c>
      <c r="G493" t="str">
        <f>IF(B493="", "Blank Row", "BS-1"&amp;B493)</f>
        <v>Blank Row</v>
      </c>
    </row>
    <row r="494">
      <c r="B494" t="str">
        <f>IF(OR(    'BS-8'!B140=0,    'BS-8'!B140=""),"",   'BS-8'!B140)</f>
        <v/>
      </c>
      <c r="C494" t="str">
        <f>IF(OR(    'BS-8'!B140=0,    'BS-8'!B140=""),"",   'BS-8'!C140)</f>
        <v/>
      </c>
      <c r="D494" t="str">
        <f>IF(OR(    'BS-8'!B140=0,    'BS-8'!B140=""),"",   'BS-8'!D140)</f>
        <v/>
      </c>
      <c r="E494" t="str">
        <f>IF(OR(    'BS-8'!B140=0,    'BS-8'!B140=""),"",   'BS-8'!E140)</f>
        <v/>
      </c>
      <c r="F494" t="str">
        <f>IF(OR(    'BS-8'!B140=0,    'BS-8'!B140=""),"",   'BS-8'!F140)</f>
        <v/>
      </c>
      <c r="G494" t="str">
        <f>IF(B494="", "Blank Row", "BS-1"&amp;B494)</f>
        <v>Blank Row</v>
      </c>
    </row>
    <row r="495">
      <c r="B495" t="str">
        <f>IF(OR(    'BS-8'!B141=0,    'BS-8'!B141=""),"",   'BS-8'!B141)</f>
        <v/>
      </c>
      <c r="C495" t="str">
        <f>IF(OR(    'BS-8'!B141=0,    'BS-8'!B141=""),"",   'BS-8'!C141)</f>
        <v/>
      </c>
      <c r="D495" t="str">
        <f>IF(OR(    'BS-8'!B141=0,    'BS-8'!B141=""),"",   'BS-8'!D141)</f>
        <v/>
      </c>
      <c r="E495" t="str">
        <f>IF(OR(    'BS-8'!B141=0,    'BS-8'!B141=""),"",   'BS-8'!E141)</f>
        <v/>
      </c>
      <c r="F495" t="str">
        <f>IF(OR(    'BS-8'!B141=0,    'BS-8'!B141=""),"",   'BS-8'!F141)</f>
        <v/>
      </c>
      <c r="G495" t="str">
        <f>IF(B495="", "Blank Row", "BS-1"&amp;B495)</f>
        <v>Blank Row</v>
      </c>
    </row>
    <row r="496">
      <c r="B496" t="str">
        <f>IF(OR(    'BS-8'!B142=0,    'BS-8'!B142=""),"",   'BS-8'!B142)</f>
        <v/>
      </c>
      <c r="C496" t="str">
        <f>IF(OR(    'BS-8'!B142=0,    'BS-8'!B142=""),"",   'BS-8'!C142)</f>
        <v/>
      </c>
      <c r="D496" t="str">
        <f>IF(OR(    'BS-8'!B142=0,    'BS-8'!B142=""),"",   'BS-8'!D142)</f>
        <v/>
      </c>
      <c r="E496" t="str">
        <f>IF(OR(    'BS-8'!B142=0,    'BS-8'!B142=""),"",   'BS-8'!E142)</f>
        <v/>
      </c>
      <c r="F496" t="str">
        <f>IF(OR(    'BS-8'!B142=0,    'BS-8'!B142=""),"",   'BS-8'!F142)</f>
        <v/>
      </c>
      <c r="G496" t="str">
        <f>IF(B496="", "Blank Row", "BS-1"&amp;B496)</f>
        <v>Blank Row</v>
      </c>
    </row>
    <row r="497">
      <c r="B497" t="str">
        <f>IF(OR(    'BS-8'!B143=0,    'BS-8'!B143=""),"",   'BS-8'!B143)</f>
        <v/>
      </c>
      <c r="C497" t="str">
        <f>IF(OR(    'BS-8'!B143=0,    'BS-8'!B143=""),"",   'BS-8'!C143)</f>
        <v/>
      </c>
      <c r="D497" t="str">
        <f>IF(OR(    'BS-8'!B143=0,    'BS-8'!B143=""),"",   'BS-8'!D143)</f>
        <v/>
      </c>
      <c r="E497" t="str">
        <f>IF(OR(    'BS-8'!B143=0,    'BS-8'!B143=""),"",   'BS-8'!E143)</f>
        <v/>
      </c>
      <c r="F497" t="str">
        <f>IF(OR(    'BS-8'!B143=0,    'BS-8'!B143=""),"",   'BS-8'!F143)</f>
        <v/>
      </c>
      <c r="G497" t="str">
        <f>IF(B497="", "Blank Row", "BS-1"&amp;B497)</f>
        <v>Blank Row</v>
      </c>
    </row>
    <row r="498">
      <c r="B498" t="str">
        <f>IF(OR(    'BS-8'!B144=0,    'BS-8'!B144=""),"",   'BS-8'!B144)</f>
        <v/>
      </c>
      <c r="C498" t="str">
        <f>IF(OR(    'BS-8'!B144=0,    'BS-8'!B144=""),"",   'BS-8'!C144)</f>
        <v/>
      </c>
      <c r="D498" t="str">
        <f>IF(OR(    'BS-8'!B144=0,    'BS-8'!B144=""),"",   'BS-8'!D144)</f>
        <v/>
      </c>
      <c r="E498" t="str">
        <f>IF(OR(    'BS-8'!B144=0,    'BS-8'!B144=""),"",   'BS-8'!E144)</f>
        <v/>
      </c>
      <c r="F498" t="str">
        <f>IF(OR(    'BS-8'!B144=0,    'BS-8'!B144=""),"",   'BS-8'!F144)</f>
        <v/>
      </c>
      <c r="G498" t="str">
        <f>IF(B498="", "Blank Row", "BS-1"&amp;B498)</f>
        <v>Blank Row</v>
      </c>
    </row>
    <row r="499">
      <c r="B499" t="str">
        <f>IF(OR(    'BS-8'!B145=0,    'BS-8'!B145=""),"",   'BS-8'!B145)</f>
        <v/>
      </c>
      <c r="C499" t="str">
        <f>IF(OR(    'BS-8'!B145=0,    'BS-8'!B145=""),"",   'BS-8'!C145)</f>
        <v/>
      </c>
      <c r="D499" t="str">
        <f>IF(OR(    'BS-8'!B145=0,    'BS-8'!B145=""),"",   'BS-8'!D145)</f>
        <v/>
      </c>
      <c r="E499" t="str">
        <f>IF(OR(    'BS-8'!B145=0,    'BS-8'!B145=""),"",   'BS-8'!E145)</f>
        <v/>
      </c>
      <c r="F499" t="str">
        <f>IF(OR(    'BS-8'!B145=0,    'BS-8'!B145=""),"",   'BS-8'!F145)</f>
        <v/>
      </c>
      <c r="G499" t="str">
        <f>IF(B499="", "Blank Row", "BS-1"&amp;B499)</f>
        <v>Blank Row</v>
      </c>
    </row>
    <row r="500">
      <c r="B500" t="str">
        <f>IF(OR(    'BS-8'!B146=0,    'BS-8'!B146=""),"",   'BS-8'!B146)</f>
        <v/>
      </c>
      <c r="C500" t="str">
        <f>IF(OR(    'BS-8'!B146=0,    'BS-8'!B146=""),"",   'BS-8'!C146)</f>
        <v/>
      </c>
      <c r="D500" t="str">
        <f>IF(OR(    'BS-8'!B146=0,    'BS-8'!B146=""),"",   'BS-8'!D146)</f>
        <v/>
      </c>
      <c r="E500" t="str">
        <f>IF(OR(    'BS-8'!B146=0,    'BS-8'!B146=""),"",   'BS-8'!E146)</f>
        <v/>
      </c>
      <c r="F500" t="str">
        <f>IF(OR(    'BS-8'!B146=0,    'BS-8'!B146=""),"",   'BS-8'!F146)</f>
        <v/>
      </c>
      <c r="G500" t="str">
        <f>IF(B500="", "Blank Row", "BS-1"&amp;B500)</f>
        <v>Blank Row</v>
      </c>
    </row>
    <row r="501">
      <c r="B501" t="str">
        <f>IF(OR(    'BS-8'!B147=0,    'BS-8'!B147=""),"",   'BS-8'!B147)</f>
        <v/>
      </c>
      <c r="C501" t="str">
        <f>IF(OR(    'BS-8'!B147=0,    'BS-8'!B147=""),"",   'BS-8'!C147)</f>
        <v/>
      </c>
      <c r="D501" t="str">
        <f>IF(OR(    'BS-8'!B147=0,    'BS-8'!B147=""),"",   'BS-8'!D147)</f>
        <v/>
      </c>
      <c r="E501" t="str">
        <f>IF(OR(    'BS-8'!B147=0,    'BS-8'!B147=""),"",   'BS-8'!E147)</f>
        <v/>
      </c>
      <c r="F501" t="str">
        <f>IF(OR(    'BS-8'!B147=0,    'BS-8'!B147=""),"",   'BS-8'!F147)</f>
        <v/>
      </c>
      <c r="G501" t="str">
        <f>IF(B501="", "Blank Row", "BS-1"&amp;B501)</f>
        <v>Blank Row</v>
      </c>
    </row>
    <row r="502">
      <c r="B502" t="str">
        <f>IF(OR(    'BS-8'!B148=0,    'BS-8'!B148=""),"",   'BS-8'!B148)</f>
        <v/>
      </c>
      <c r="C502" t="str">
        <f>IF(OR(    'BS-8'!B148=0,    'BS-8'!B148=""),"",   'BS-8'!C148)</f>
        <v/>
      </c>
      <c r="D502" t="str">
        <f>IF(OR(    'BS-8'!B148=0,    'BS-8'!B148=""),"",   'BS-8'!D148)</f>
        <v/>
      </c>
      <c r="E502" t="str">
        <f>IF(OR(    'BS-8'!B148=0,    'BS-8'!B148=""),"",   'BS-8'!E148)</f>
        <v/>
      </c>
      <c r="F502" t="str">
        <f>IF(OR(    'BS-8'!B148=0,    'BS-8'!B148=""),"",   'BS-8'!F148)</f>
        <v/>
      </c>
      <c r="G502" t="str">
        <f>IF(B502="", "Blank Row", "BS-1"&amp;B502)</f>
        <v>Blank Row</v>
      </c>
    </row>
    <row r="503">
      <c r="B503" t="str">
        <f>IF(OR(    'BS-8'!B149=0,    'BS-8'!B149=""),"",   'BS-8'!B149)</f>
        <v/>
      </c>
      <c r="C503" t="str">
        <f>IF(OR(    'BS-8'!B149=0,    'BS-8'!B149=""),"",   'BS-8'!C149)</f>
        <v/>
      </c>
      <c r="D503" t="str">
        <f>IF(OR(    'BS-8'!B149=0,    'BS-8'!B149=""),"",   'BS-8'!D149)</f>
        <v/>
      </c>
      <c r="E503" t="str">
        <f>IF(OR(    'BS-8'!B149=0,    'BS-8'!B149=""),"",   'BS-8'!E149)</f>
        <v/>
      </c>
      <c r="F503" t="str">
        <f>IF(OR(    'BS-8'!B149=0,    'BS-8'!B149=""),"",   'BS-8'!F149)</f>
        <v/>
      </c>
      <c r="G503" t="str">
        <f>IF(B503="", "Blank Row", "BS-1"&amp;B503)</f>
        <v>Blank Row</v>
      </c>
    </row>
    <row r="504">
      <c r="B504" t="str">
        <f>IF(OR(    'BS-8'!B150=0,    'BS-8'!B150=""),"",   'BS-8'!B150)</f>
        <v/>
      </c>
      <c r="C504" t="str">
        <f>IF(OR(    'BS-8'!B150=0,    'BS-8'!B150=""),"",   'BS-8'!C150)</f>
        <v/>
      </c>
      <c r="D504" t="str">
        <f>IF(OR(    'BS-8'!B150=0,    'BS-8'!B150=""),"",   'BS-8'!D150)</f>
        <v/>
      </c>
      <c r="E504" t="str">
        <f>IF(OR(    'BS-8'!B150=0,    'BS-8'!B150=""),"",   'BS-8'!E150)</f>
        <v/>
      </c>
      <c r="F504" t="str">
        <f>IF(OR(    'BS-8'!B150=0,    'BS-8'!B150=""),"",   'BS-8'!F150)</f>
        <v/>
      </c>
      <c r="G504" t="str">
        <f>IF(B504="", "Blank Row", "BS-1"&amp;B504)</f>
        <v>Blank Row</v>
      </c>
    </row>
    <row r="505">
      <c r="B505" t="str">
        <f>IF(OR(    'BS-8'!B151=0,    'BS-8'!B151=""),"",   'BS-8'!B151)</f>
        <v/>
      </c>
      <c r="C505" t="str">
        <f>IF(OR(    'BS-8'!B151=0,    'BS-8'!B151=""),"",   'BS-8'!C151)</f>
        <v/>
      </c>
      <c r="D505" t="str">
        <f>IF(OR(    'BS-8'!B151=0,    'BS-8'!B151=""),"",   'BS-8'!D151)</f>
        <v/>
      </c>
      <c r="E505" t="str">
        <f>IF(OR(    'BS-8'!B151=0,    'BS-8'!B151=""),"",   'BS-8'!E151)</f>
        <v/>
      </c>
      <c r="F505" t="str">
        <f>IF(OR(    'BS-8'!B151=0,    'BS-8'!B151=""),"",   'BS-8'!F151)</f>
        <v/>
      </c>
      <c r="G505" t="str">
        <f>IF(B505="", "Blank Row", "BS-1"&amp;B505)</f>
        <v>Blank Row</v>
      </c>
    </row>
    <row r="506">
      <c r="B506">
        <f>IF(OR(    'BS-8'!B152=0,    'BS-8'!B152=""),"",   'BS-8'!B152)</f>
        <v>230</v>
      </c>
      <c r="C506" t="str">
        <f>IF(OR(    'BS-8'!B152=0,    'BS-8'!B152=""),"",   'BS-8'!C152)</f>
        <v xml:space="preserve">Total-Operations &amp; Maintenance-നടത്തിപ്പ്/സംരക്ഷണ ചെലവുകള്‍-ആകെ </v>
      </c>
      <c r="D506">
        <f>SUBTOTAL(9,D454:D505)</f>
        <v>643276</v>
      </c>
      <c r="E506">
        <f>SUBTOTAL(9,E454:E505)</f>
        <v>1415000</v>
      </c>
      <c r="F506">
        <f>SUBTOTAL(9,F454:F505)</f>
        <v>1565000</v>
      </c>
      <c r="G506" t="str">
        <f>IF(B506="", "Blank Row", "BS-1"&amp;B506)</f>
        <v>BS-1230</v>
      </c>
    </row>
    <row r="507" xml:space="preserve">
      <c r="B507" t="str">
        <v>BS-8 PARTICULARS</v>
      </c>
      <c r="D507" t="str">
        <f>D32</f>
        <v>Actuals for the year 2023-2024   (യഥാര്‍ത്ഥ കണക്ക് 2023-2024)</v>
      </c>
      <c r="E507" t="str">
        <f>E32</f>
        <v>Budget  for the  year (including all revisions) 2024-2025  (പരിഷ്കരിച്ച ബജറ്റ്  2024-2025)</v>
      </c>
      <c r="F507" t="str" xml:space="preserve">
        <f>F32</f>
        <v xml:space="preserve">Budget for the Year2025-2026
 (ബജറ്റ്-2025-2026)</v>
      </c>
      <c r="G507" t="str">
        <v>Statement</v>
      </c>
    </row>
    <row r="508">
      <c r="B508" t="str">
        <f>'BS-8'!B153</f>
        <v>240 - Interest &amp; Finance Charges-പലിശയും അനുബന്ധ ചെലവുകളും</v>
      </c>
      <c r="G508" t="str">
        <f>IF(B508="", "Blank Row", "BS-1"&amp;B508)</f>
        <v>BS-1240 - Interest &amp; Finance Charges-പലിശയും അനുബന്ധ ചെലവുകളും</v>
      </c>
    </row>
    <row r="509">
      <c r="B509">
        <f>IF(OR(    'BS-8'!B154=0,    'BS-8'!B154=""),"",   'BS-8'!B154)</f>
        <v>2401001</v>
      </c>
      <c r="C509" t="str">
        <f>IF(OR(    'BS-8'!B154=0,    'BS-8'!B154=""),"",   'BS-8'!C154)</f>
        <v xml:space="preserve">Interest on Loans from Central Government-കേന്ദ്ര സര്‍ക്കാര്‍ വായ്പകളിന്മേലുള്ള പലിശ </v>
      </c>
      <c r="D509">
        <f>IF(OR(    'BS-8'!B154=0,    'BS-8'!B154=""),"",   'BS-8'!D154)</f>
        <v>0</v>
      </c>
      <c r="E509">
        <f>IF(OR(    'BS-8'!B154=0,    'BS-8'!B154=""),"",   'BS-8'!E154)</f>
        <v>0</v>
      </c>
      <c r="F509">
        <f>IF(OR(    'BS-8'!B154=0,    'BS-8'!B154=""),"",   'BS-8'!F154)</f>
        <v>0</v>
      </c>
      <c r="G509" t="str">
        <f>IF(B509="", "Blank Row", "BS-1"&amp;B509)</f>
        <v>BS-12401001</v>
      </c>
    </row>
    <row r="510">
      <c r="B510">
        <f>IF(OR(    'BS-8'!B155=0,    'BS-8'!B155=""),"",   'BS-8'!B155)</f>
        <v>2402001</v>
      </c>
      <c r="C510" t="str">
        <f>IF(OR(    'BS-8'!B155=0,    'BS-8'!B155=""),"",   'BS-8'!C155)</f>
        <v>Interest on Loans from State Government-സംസ്ഥാന  സര്‍ക്കാര്‍ വായ്പകളിന്മേലുള്ള പലിശ</v>
      </c>
      <c r="D510">
        <f>IF(OR(    'BS-8'!B155=0,    'BS-8'!B155=""),"",   'BS-8'!D155)</f>
        <v>0</v>
      </c>
      <c r="E510">
        <f>IF(OR(    'BS-8'!B155=0,    'BS-8'!B155=""),"",   'BS-8'!E155)</f>
        <v>0</v>
      </c>
      <c r="F510">
        <f>IF(OR(    'BS-8'!B155=0,    'BS-8'!B155=""),"",   'BS-8'!F155)</f>
        <v>0</v>
      </c>
      <c r="G510" t="str">
        <f>IF(B510="", "Blank Row", "BS-1"&amp;B510)</f>
        <v>BS-12402001</v>
      </c>
    </row>
    <row r="511">
      <c r="B511">
        <f>IF(OR(    'BS-8'!B156=0,    'BS-8'!B156=""),"",   'BS-8'!B156)</f>
        <v>2403001</v>
      </c>
      <c r="C511" t="str">
        <f>IF(OR(    'BS-8'!B156=0,    'BS-8'!B156=""),"",   'BS-8'!C156)</f>
        <v>Interest on Loans from Government Bodies &amp; Associations-സര്‍ക്കാര്‍സ്ഥാപനങ്ങളില്‍ നിന്നുള്ള  വായ്പകളിന്മേലുള്ള പലിശ</v>
      </c>
      <c r="D511">
        <f>IF(OR(    'BS-8'!B156=0,    'BS-8'!B156=""),"",   'BS-8'!D156)</f>
        <v>0</v>
      </c>
      <c r="E511">
        <f>IF(OR(    'BS-8'!B156=0,    'BS-8'!B156=""),"",   'BS-8'!E156)</f>
        <v>0</v>
      </c>
      <c r="F511">
        <f>IF(OR(    'BS-8'!B156=0,    'BS-8'!B156=""),"",   'BS-8'!F156)</f>
        <v>0</v>
      </c>
      <c r="G511" t="str">
        <f>IF(B511="", "Blank Row", "BS-1"&amp;B511)</f>
        <v>BS-12403001</v>
      </c>
    </row>
    <row r="512">
      <c r="B512">
        <f>IF(OR(    'BS-8'!B157=0,    'BS-8'!B157=""),"",   'BS-8'!B157)</f>
        <v>2404001</v>
      </c>
      <c r="C512" t="str">
        <f>IF(OR(    'BS-8'!B157=0,    'BS-8'!B157=""),"",   'BS-8'!C157)</f>
        <v>Interest on Loans from International Agencies-അന്തര്‍ദേശീയ ഏജന്‍സികളില്‍ നിന്നുള്ള വായ്പകളിന്മേലുള്ള പലിശ</v>
      </c>
      <c r="D512">
        <f>IF(OR(    'BS-8'!B157=0,    'BS-8'!B157=""),"",   'BS-8'!D157)</f>
        <v>0</v>
      </c>
      <c r="E512">
        <f>IF(OR(    'BS-8'!B157=0,    'BS-8'!B157=""),"",   'BS-8'!E157)</f>
        <v>0</v>
      </c>
      <c r="F512">
        <f>IF(OR(    'BS-8'!B157=0,    'BS-8'!B157=""),"",   'BS-8'!F157)</f>
        <v>0</v>
      </c>
      <c r="G512" t="str">
        <f>IF(B512="", "Blank Row", "BS-1"&amp;B512)</f>
        <v>BS-12404001</v>
      </c>
    </row>
    <row r="513">
      <c r="B513">
        <f>IF(OR(    'BS-8'!B158=0,    'BS-8'!B158=""),"",   'BS-8'!B158)</f>
        <v>2405001</v>
      </c>
      <c r="C513" t="str">
        <f>IF(OR(    'BS-8'!B158=0,    'BS-8'!B158=""),"",   'BS-8'!C158)</f>
        <v>Interest on loans from banks-ബാങ്ക് വായ്പകളിന്മേല്‍ ഉള്ള പലിശ</v>
      </c>
      <c r="D513">
        <f>IF(OR(    'BS-8'!B158=0,    'BS-8'!B158=""),"",   'BS-8'!D158)</f>
        <v>0</v>
      </c>
      <c r="E513">
        <f>IF(OR(    'BS-8'!B158=0,    'BS-8'!B158=""),"",   'BS-8'!E158)</f>
        <v>0</v>
      </c>
      <c r="F513">
        <f>IF(OR(    'BS-8'!B158=0,    'BS-8'!B158=""),"",   'BS-8'!F158)</f>
        <v>0</v>
      </c>
      <c r="G513" t="str">
        <f>IF(B513="", "Blank Row", "BS-1"&amp;B513)</f>
        <v>BS-12405001</v>
      </c>
    </row>
    <row r="514">
      <c r="B514">
        <f>IF(OR(    'BS-8'!B159=0,    'BS-8'!B159=""),"",   'BS-8'!B159)</f>
        <v>2405002</v>
      </c>
      <c r="C514" t="str">
        <f>IF(OR(    'BS-8'!B159=0,    'BS-8'!B159=""),"",   'BS-8'!C159)</f>
        <v>Interest on loans from financial institutions - മറ്റ് ധനകാര്യ സ്ഥാപനങ്ങളില്‍ നിന്നുള്ള വായ്പകളിന്മേല്‍ ഉള്ള പലിശ</v>
      </c>
      <c r="D514">
        <f>IF(OR(    'BS-8'!B159=0,    'BS-8'!B159=""),"",   'BS-8'!D159)</f>
        <v>0</v>
      </c>
      <c r="E514">
        <f>IF(OR(    'BS-8'!B159=0,    'BS-8'!B159=""),"",   'BS-8'!E159)</f>
        <v>0</v>
      </c>
      <c r="F514">
        <f>IF(OR(    'BS-8'!B159=0,    'BS-8'!B159=""),"",   'BS-8'!F159)</f>
        <v>0</v>
      </c>
      <c r="G514" t="str">
        <f>IF(B514="", "Blank Row", "BS-1"&amp;B514)</f>
        <v>BS-12405002</v>
      </c>
    </row>
    <row r="515">
      <c r="B515">
        <f>IF(OR(    'BS-8'!B160=0,    'BS-8'!B160=""),"",   'BS-8'!B160)</f>
        <v>2406001</v>
      </c>
      <c r="C515" t="str">
        <f>IF(OR(    'BS-8'!B160=0,    'BS-8'!B160=""),"",   'BS-8'!C160)</f>
        <v>Other Interests-പലിശ നല്‍കല്‍-മറ്റിനങ്ങള്‍</v>
      </c>
      <c r="D515">
        <f>IF(OR(    'BS-8'!B160=0,    'BS-8'!B160=""),"",   'BS-8'!D160)</f>
        <v>0</v>
      </c>
      <c r="E515">
        <f>IF(OR(    'BS-8'!B160=0,    'BS-8'!B160=""),"",   'BS-8'!E160)</f>
        <v>0</v>
      </c>
      <c r="F515">
        <f>IF(OR(    'BS-8'!B160=0,    'BS-8'!B160=""),"",   'BS-8'!F160)</f>
        <v>0</v>
      </c>
      <c r="G515" t="str">
        <f>IF(B515="", "Blank Row", "BS-1"&amp;B515)</f>
        <v>BS-12406001</v>
      </c>
    </row>
    <row r="516">
      <c r="B516">
        <f>IF(OR(    'BS-8'!B161=0,    'BS-8'!B161=""),"",   'BS-8'!B161)</f>
        <v>2407001</v>
      </c>
      <c r="C516" t="str">
        <f>IF(OR(    'BS-8'!B161=0,    'BS-8'!B161=""),"",   'BS-8'!C161)</f>
        <v>Bank Charges-ബാങ്ക് ചാര്‍ജ് നല്‍കല്‍</v>
      </c>
      <c r="D516">
        <f>IF(OR(    'BS-8'!B161=0,    'BS-8'!B161=""),"",   'BS-8'!D161)</f>
        <v>0</v>
      </c>
      <c r="E516">
        <f>IF(OR(    'BS-8'!B161=0,    'BS-8'!B161=""),"",   'BS-8'!E161)</f>
        <v>0</v>
      </c>
      <c r="F516">
        <f>IF(OR(    'BS-8'!B161=0,    'BS-8'!B161=""),"",   'BS-8'!F161)</f>
        <v>0</v>
      </c>
      <c r="G516" t="str">
        <f>IF(B516="", "Blank Row", "BS-1"&amp;B516)</f>
        <v>BS-12407001</v>
      </c>
    </row>
    <row r="517">
      <c r="B517">
        <f>IF(OR(    'BS-8'!B162=0,    'BS-8'!B162=""),"",   'BS-8'!B162)</f>
        <v>2408001</v>
      </c>
      <c r="C517" t="str">
        <f>IF(OR(    'BS-8'!B162=0,    'BS-8'!B162=""),"",   'BS-8'!C162)</f>
        <v>Other Finance Expenses-ധനകാര്യ ഇടപാടുകള്‍ക്കുള്ള മറ്റ് ചെലവുകള്‍</v>
      </c>
      <c r="D517">
        <f>IF(OR(    'BS-8'!B162=0,    'BS-8'!B162=""),"",   'BS-8'!D162)</f>
        <v>0</v>
      </c>
      <c r="E517">
        <f>IF(OR(    'BS-8'!B162=0,    'BS-8'!B162=""),"",   'BS-8'!E162)</f>
        <v>0</v>
      </c>
      <c r="F517">
        <f>IF(OR(    'BS-8'!B162=0,    'BS-8'!B162=""),"",   'BS-8'!F162)</f>
        <v>0</v>
      </c>
      <c r="G517" t="str">
        <f>IF(B517="", "Blank Row", "BS-1"&amp;B517)</f>
        <v>BS-12408001</v>
      </c>
    </row>
    <row r="518">
      <c r="B518" t="str">
        <f>IF(OR(    'BS-8'!B163=0,    'BS-8'!B163=""),"",   'BS-8'!B163)</f>
        <v/>
      </c>
      <c r="C518" t="str">
        <f>IF(OR(    'BS-8'!B163=0,    'BS-8'!B163=""),"",   'BS-8'!C163)</f>
        <v/>
      </c>
      <c r="D518" t="str">
        <f>IF(OR(    'BS-8'!B163=0,    'BS-8'!B163=""),"",   'BS-8'!D163)</f>
        <v/>
      </c>
      <c r="E518" t="str">
        <f>IF(OR(    'BS-8'!B163=0,    'BS-8'!B163=""),"",   'BS-8'!E163)</f>
        <v/>
      </c>
      <c r="F518" t="str">
        <f>IF(OR(    'BS-8'!B163=0,    'BS-8'!B163=""),"",   'BS-8'!F163)</f>
        <v/>
      </c>
      <c r="G518" t="str">
        <f>IF(B518="", "Blank Row", "BS-1"&amp;B518)</f>
        <v>Blank Row</v>
      </c>
    </row>
    <row r="519">
      <c r="B519" t="str">
        <f>IF(OR(    'BS-8'!B164=0,    'BS-8'!B164=""),"",   'BS-8'!B164)</f>
        <v/>
      </c>
      <c r="C519" t="str">
        <f>IF(OR(    'BS-8'!B164=0,    'BS-8'!B164=""),"",   'BS-8'!C164)</f>
        <v/>
      </c>
      <c r="D519" t="str">
        <f>IF(OR(    'BS-8'!B164=0,    'BS-8'!B164=""),"",   'BS-8'!D164)</f>
        <v/>
      </c>
      <c r="E519" t="str">
        <f>IF(OR(    'BS-8'!B164=0,    'BS-8'!B164=""),"",   'BS-8'!E164)</f>
        <v/>
      </c>
      <c r="F519" t="str">
        <f>IF(OR(    'BS-8'!B164=0,    'BS-8'!B164=""),"",   'BS-8'!F164)</f>
        <v/>
      </c>
      <c r="G519" t="str">
        <f>IF(B519="", "Blank Row", "BS-1"&amp;B519)</f>
        <v>Blank Row</v>
      </c>
    </row>
    <row r="520">
      <c r="B520" t="str">
        <f>IF(OR(    'BS-8'!B165=0,    'BS-8'!B165=""),"",   'BS-8'!B165)</f>
        <v/>
      </c>
      <c r="C520" t="str">
        <f>IF(OR(    'BS-8'!B165=0,    'BS-8'!B165=""),"",   'BS-8'!C165)</f>
        <v/>
      </c>
      <c r="D520" t="str">
        <f>IF(OR(    'BS-8'!B165=0,    'BS-8'!B165=""),"",   'BS-8'!D165)</f>
        <v/>
      </c>
      <c r="E520" t="str">
        <f>IF(OR(    'BS-8'!B165=0,    'BS-8'!B165=""),"",   'BS-8'!E165)</f>
        <v/>
      </c>
      <c r="F520" t="str">
        <f>IF(OR(    'BS-8'!B165=0,    'BS-8'!B165=""),"",   'BS-8'!F165)</f>
        <v/>
      </c>
      <c r="G520" t="str">
        <f>IF(B520="", "Blank Row", "BS-1"&amp;B520)</f>
        <v>Blank Row</v>
      </c>
    </row>
    <row r="521">
      <c r="B521" t="str">
        <f>IF(OR(    'BS-8'!B166=0,    'BS-8'!B166=""),"",   'BS-8'!B166)</f>
        <v/>
      </c>
      <c r="C521" t="str">
        <f>IF(OR(    'BS-8'!B166=0,    'BS-8'!B166=""),"",   'BS-8'!C166)</f>
        <v/>
      </c>
      <c r="D521" t="str">
        <f>IF(OR(    'BS-8'!B166=0,    'BS-8'!B166=""),"",   'BS-8'!D166)</f>
        <v/>
      </c>
      <c r="E521" t="str">
        <f>IF(OR(    'BS-8'!B166=0,    'BS-8'!B166=""),"",   'BS-8'!E166)</f>
        <v/>
      </c>
      <c r="F521" t="str">
        <f>IF(OR(    'BS-8'!B166=0,    'BS-8'!B166=""),"",   'BS-8'!F166)</f>
        <v/>
      </c>
      <c r="G521" t="str">
        <f>IF(B521="", "Blank Row", "BS-1"&amp;B521)</f>
        <v>Blank Row</v>
      </c>
    </row>
    <row r="522">
      <c r="B522">
        <f>IF(OR(    'BS-8'!B167=0,    'BS-8'!B167=""),"",   'BS-8'!B167)</f>
        <v>240</v>
      </c>
      <c r="C522" t="str">
        <f>IF(OR(    'BS-8'!B167=0,    'BS-8'!B167=""),"",   'BS-8'!C167)</f>
        <v>Total-Interest &amp; Finance Charges-പലിശയും അനുബന്ധ ചെലവുകളും-ആകെ</v>
      </c>
      <c r="D522">
        <f>SUBTOTAL(9,D509:D521)</f>
        <v>0</v>
      </c>
      <c r="E522">
        <f>SUBTOTAL(9,E509:E521)</f>
        <v>0</v>
      </c>
      <c r="F522">
        <f>SUBTOTAL(9,F509:F521)</f>
        <v>0</v>
      </c>
      <c r="G522" t="str">
        <f>IF(B522="", "Blank Row", "BS-1"&amp;B522)</f>
        <v>BS-1240</v>
      </c>
    </row>
    <row r="523">
      <c r="B523" t="str">
        <v xml:space="preserve">TOTAL STATUTORY EXPENDITURE-അനിവാര്യ ചെലവുകള്‍ ആകെ </v>
      </c>
      <c r="D523" t="e">
        <f>SUBTOTAL(9, D360:D521)</f>
        <v>#REF!</v>
      </c>
      <c r="E523">
        <f>SUBTOTAL(9, E360:E521)</f>
        <v>22379000</v>
      </c>
      <c r="F523">
        <f>SUBTOTAL(9, F360:F521)</f>
        <v>29894000</v>
      </c>
      <c r="G523" t="str">
        <v>Total</v>
      </c>
    </row>
    <row r="524">
      <c r="B524" t="str">
        <f>B57</f>
        <v>Karassery Grama Panchayath Draft  Budget for the Financial Year 2025-2026</v>
      </c>
      <c r="G524" t="str">
        <f>IF(B524="", "Blank Row", "BS-1"&amp;B524)</f>
        <v>BS-1Karassery Grama Panchayath Draft  Budget for the Financial Year 2025-2026</v>
      </c>
    </row>
    <row r="525">
      <c r="B525" t="str">
        <f>'BS-9'!B5</f>
        <v xml:space="preserve"> BS-9-Revenue Expenditure-PLAN -    (പ്ലാന്‍ റവന്യു ചെലവുകള്‍ക്കു വേണ്ടിയുള്ള വകയിരുത്തലുകള്‍)</v>
      </c>
      <c r="G525" t="str">
        <f>IF(B525="", "Blank Row", "BS-1"&amp;B525)</f>
        <v>BS-1 BS-9-Revenue Expenditure-PLAN -    (പ്ലാന്‍ റവന്യു ചെലവുകള്‍ക്കു വേണ്ടിയുള്ള വകയിരുത്തലുകള്‍)</v>
      </c>
    </row>
    <row r="526" xml:space="preserve">
      <c r="B526" t="str">
        <v>DETAILED HEAD CODE</v>
      </c>
      <c r="C526" t="str">
        <v>PARTICULARS (ഇനവിവരം)</v>
      </c>
      <c r="D526" t="str">
        <f>D32</f>
        <v>Actuals for the year 2023-2024   (യഥാര്‍ത്ഥ കണക്ക് 2023-2024)</v>
      </c>
      <c r="E526" t="str">
        <f>E32</f>
        <v>Budget  for the  year (including all revisions) 2024-2025  (പരിഷ്കരിച്ച ബജറ്റ്  2024-2025)</v>
      </c>
      <c r="F526" t="str" xml:space="preserve">
        <f>F32</f>
        <v xml:space="preserve">Budget for the Year2025-2026
 (ബജറ്റ്-2025-2026)</v>
      </c>
      <c r="G526" t="str">
        <f>IF(B526="", "Blank Row", "BS-1"&amp;B526)</f>
        <v>BS-1DETAILED HEAD CODE</v>
      </c>
    </row>
    <row r="527">
      <c r="B527" t="str">
        <f>'BS-9'!B7</f>
        <v>250 - Decentralised Plan Programme - Productive Sector</v>
      </c>
      <c r="G527" t="str">
        <f>IF(B527="", "Blank Row", "BS-1"&amp;B527)</f>
        <v>BS-1250 - Decentralised Plan Programme - Productive Sector</v>
      </c>
    </row>
    <row r="528">
      <c r="B528">
        <f>IF(OR(    'BS-9'!B8=0,   'BS-9'!B8 =""),"",   'BS-9'!B8)</f>
        <v>2501001</v>
      </c>
      <c r="C528" t="str">
        <f>IF(OR(    'BS-9'!B8=0,   'BS-9'!B8 =""),"",   'BS-9'!C8)</f>
        <v>Agriculture and Related Sectors - Paddy-കൃഷിയും  അനുബന്ധ മേഖലകളും  -നെല്‍കൃഷി</v>
      </c>
      <c r="D528">
        <f>IF(OR(    'BS-9'!B8=0,   'BS-9'!B8 =""),"",   'BS-9'!D8)</f>
        <v>169708</v>
      </c>
      <c r="E528">
        <f>IF(OR(    'BS-9'!B8=0,   'BS-9'!B8 =""),"",   'BS-9'!E8)</f>
        <v>488200</v>
      </c>
      <c r="F528">
        <f>IF(OR(    'BS-9'!B8=0,   'BS-9'!B8 =""),"",   'BS-9'!F8)</f>
        <v>268000</v>
      </c>
      <c r="G528" t="str">
        <f>IF(B528="", "Blank Row", "BS-1"&amp;B528)</f>
        <v>BS-12501001</v>
      </c>
    </row>
    <row r="529">
      <c r="B529">
        <f>IF(OR(    'BS-9'!B9=0,   'BS-9'!B9 =""),"",   'BS-9'!B9)</f>
        <v>2501002</v>
      </c>
      <c r="C529" t="str">
        <f>IF(OR(    'BS-9'!B9=0,   'BS-9'!B9 =""),"",   'BS-9'!C9)</f>
        <v>Agriculture and Related Sectors -  Other crops-കൃഷിയും  അനുബന്ധ മേഖലകളും-  മറ്റ് വിളകള്‍</v>
      </c>
      <c r="D529">
        <f>IF(OR(    'BS-9'!B9=0,   'BS-9'!B9 =""),"",   'BS-9'!D9)</f>
        <v>0</v>
      </c>
      <c r="E529">
        <f>IF(OR(    'BS-9'!B9=0,   'BS-9'!B9 =""),"",   'BS-9'!E9)</f>
        <v>0</v>
      </c>
      <c r="F529">
        <f>IF(OR(    'BS-9'!B9=0,   'BS-9'!B9 =""),"",   'BS-9'!F9)</f>
        <v>0</v>
      </c>
      <c r="G529" t="str">
        <f>IF(B529="", "Blank Row", "BS-1"&amp;B529)</f>
        <v>BS-12501002</v>
      </c>
    </row>
    <row r="530">
      <c r="B530">
        <f>IF(OR(    'BS-9'!B10=0,   'BS-9'!B10 =""),"",   'BS-9'!B10)</f>
        <v>2501003</v>
      </c>
      <c r="C530" t="str">
        <f>IF(OR(    'BS-9'!B10=0,   'BS-9'!B10 =""),"",   'BS-9'!C10)</f>
        <v>Agricultural Development Programs-മറ്റ് കാര്‍ഷിക വികസന പരിപാടികള്‍</v>
      </c>
      <c r="D530">
        <f>IF(OR(    'BS-9'!B10=0,   'BS-9'!B10 =""),"",   'BS-9'!D10)</f>
        <v>0</v>
      </c>
      <c r="E530">
        <f>IF(OR(    'BS-9'!B10=0,   'BS-9'!B10 =""),"",   'BS-9'!E10)</f>
        <v>0</v>
      </c>
      <c r="F530">
        <f>IF(OR(    'BS-9'!B10=0,   'BS-9'!B10 =""),"",   'BS-9'!F10)</f>
        <v>0</v>
      </c>
      <c r="G530" t="str">
        <f>IF(B530="", "Blank Row", "BS-1"&amp;B530)</f>
        <v>BS-12501003</v>
      </c>
    </row>
    <row r="531">
      <c r="B531">
        <f>IF(OR(    'BS-9'!B11=0,   'BS-9'!B11 =""),"",   'BS-9'!B11)</f>
        <v>2501004</v>
      </c>
      <c r="C531" t="str">
        <f>IF(OR(    'BS-9'!B11=0,   'BS-9'!B11 =""),"",   'BS-9'!C11)</f>
        <v>Agriculture and Related Sectors - Animal husbandry -കൃഷിയും  അനുബന്ധ മേഖലകളും-മൃഗ സംരക്ഷണം</v>
      </c>
      <c r="D531">
        <f>IF(OR(    'BS-9'!B11=0,   'BS-9'!B11 =""),"",   'BS-9'!D11)</f>
        <v>0</v>
      </c>
      <c r="E531">
        <f>IF(OR(    'BS-9'!B11=0,   'BS-9'!B11 =""),"",   'BS-9'!E11)</f>
        <v>0</v>
      </c>
      <c r="F531">
        <f>IF(OR(    'BS-9'!B11=0,   'BS-9'!B11 =""),"",   'BS-9'!F11)</f>
        <v>0</v>
      </c>
      <c r="G531" t="str">
        <f>IF(B531="", "Blank Row", "BS-1"&amp;B531)</f>
        <v>BS-12501004</v>
      </c>
    </row>
    <row r="532">
      <c r="B532">
        <f>IF(OR(    'BS-9'!B12=0,   'BS-9'!B12 =""),"",   'BS-9'!B12)</f>
        <v>2501005</v>
      </c>
      <c r="C532" t="str">
        <f>IF(OR(    'BS-9'!B12=0,   'BS-9'!B12 =""),"",   'BS-9'!C12)</f>
        <v>Agriculture and Related Sectors - Dairy development-കൃഷിയും  അനുബന്ധ മേഖലകളും-ക്ഷീര വികസനം</v>
      </c>
      <c r="D532">
        <f>IF(OR(    'BS-9'!B12=0,   'BS-9'!B12 =""),"",   'BS-9'!D12)</f>
        <v>0</v>
      </c>
      <c r="E532">
        <f>IF(OR(    'BS-9'!B12=0,   'BS-9'!B12 =""),"",   'BS-9'!E12)</f>
        <v>0</v>
      </c>
      <c r="F532">
        <f>IF(OR(    'BS-9'!B12=0,   'BS-9'!B12 =""),"",   'BS-9'!F12)</f>
        <v>0</v>
      </c>
      <c r="G532" t="str">
        <f>IF(B532="", "Blank Row", "BS-1"&amp;B532)</f>
        <v>BS-12501005</v>
      </c>
    </row>
    <row r="533">
      <c r="B533">
        <f>IF(OR(    'BS-9'!B13=0,   'BS-9'!B13 =""),"",   'BS-9'!B13)</f>
        <v>2501006</v>
      </c>
      <c r="C533" t="str">
        <f>IF(OR(    'BS-9'!B13=0,   'BS-9'!B13 =""),"",   'BS-9'!C13)</f>
        <v>Agriculture and Related Sectors - Fisheries-കൃഷിയും  അനുബന്ധ മേഖലകളും-മത്സ്യ ബന്ധനം</v>
      </c>
      <c r="D533">
        <f>IF(OR(    'BS-9'!B13=0,   'BS-9'!B13 =""),"",   'BS-9'!D13)</f>
        <v>0</v>
      </c>
      <c r="E533">
        <f>IF(OR(    'BS-9'!B13=0,   'BS-9'!B13 =""),"",   'BS-9'!E13)</f>
        <v>0</v>
      </c>
      <c r="F533">
        <f>IF(OR(    'BS-9'!B13=0,   'BS-9'!B13 =""),"",   'BS-9'!F13)</f>
        <v>0</v>
      </c>
      <c r="G533" t="str">
        <f>IF(B533="", "Blank Row", "BS-1"&amp;B533)</f>
        <v>BS-12501006</v>
      </c>
    </row>
    <row r="534">
      <c r="B534">
        <f>IF(OR(    'BS-9'!B14=0,   'BS-9'!B14 =""),"",   'BS-9'!B14)</f>
        <v>2501007</v>
      </c>
      <c r="C534" t="str">
        <f>IF(OR(    'BS-9'!B14=0,   'BS-9'!B14 =""),"",   'BS-9'!C14)</f>
        <v>Agriculture and Related Sectors - Afforestation-കൃഷിയും  അനുബന്ധ മേഖലകളും-വനവല്‍ക്കരണം</v>
      </c>
      <c r="D534">
        <f>IF(OR(    'BS-9'!B14=0,   'BS-9'!B14 =""),"",   'BS-9'!D14)</f>
        <v>0</v>
      </c>
      <c r="E534">
        <f>IF(OR(    'BS-9'!B14=0,   'BS-9'!B14 =""),"",   'BS-9'!E14)</f>
        <v>0</v>
      </c>
      <c r="F534">
        <f>IF(OR(    'BS-9'!B14=0,   'BS-9'!B14 =""),"",   'BS-9'!F14)</f>
        <v>0</v>
      </c>
      <c r="G534" t="str">
        <f>IF(B534="", "Blank Row", "BS-1"&amp;B534)</f>
        <v>BS-12501007</v>
      </c>
    </row>
    <row r="535">
      <c r="B535">
        <f>IF(OR(    'BS-9'!B15=0,   'BS-9'!B15 =""),"",   'BS-9'!B15)</f>
        <v>2501008</v>
      </c>
      <c r="C535" t="str">
        <f>IF(OR(    'BS-9'!B15=0,   'BS-9'!B15 =""),"",   'BS-9'!C15)</f>
        <v>Agriculture and Related Sectors - Watershed Management-കൃഷിയും  അനുബന്ധ മേഖലകളും-നീര്‍ത്തട വികസനം</v>
      </c>
      <c r="D535">
        <f>IF(OR(    'BS-9'!B15=0,   'BS-9'!B15 =""),"",   'BS-9'!D15)</f>
        <v>0</v>
      </c>
      <c r="E535">
        <f>IF(OR(    'BS-9'!B15=0,   'BS-9'!B15 =""),"",   'BS-9'!E15)</f>
        <v>0</v>
      </c>
      <c r="F535">
        <f>IF(OR(    'BS-9'!B15=0,   'BS-9'!B15 =""),"",   'BS-9'!F15)</f>
        <v>0</v>
      </c>
      <c r="G535" t="str">
        <f>IF(B535="", "Blank Row", "BS-1"&amp;B535)</f>
        <v>BS-12501008</v>
      </c>
    </row>
    <row r="536">
      <c r="B536">
        <f>IF(OR(    'BS-9'!B16=0,   'BS-9'!B16 =""),"",   'BS-9'!B16)</f>
        <v>2501009</v>
      </c>
      <c r="C536" t="str">
        <f>IF(OR(    'BS-9'!B16=0,   'BS-9'!B16 =""),"",   'BS-9'!C16)</f>
        <v>Agriculture and Related Sectors - Coconut-കൃഷിയും  അനുബന്ധ മേഖലകളും-തെങ്ങ് കൃഷി</v>
      </c>
      <c r="D536">
        <f>IF(OR(    'BS-9'!B16=0,   'BS-9'!B16 =""),"",   'BS-9'!D16)</f>
        <v>949951</v>
      </c>
      <c r="E536">
        <f>IF(OR(    'BS-9'!B16=0,   'BS-9'!B16 =""),"",   'BS-9'!E16)</f>
        <v>1341997</v>
      </c>
      <c r="F536">
        <f>IF(OR(    'BS-9'!B16=0,   'BS-9'!B16 =""),"",   'BS-9'!F16)</f>
        <v>1500000</v>
      </c>
      <c r="G536" t="str">
        <f>IF(B536="", "Blank Row", "BS-1"&amp;B536)</f>
        <v>BS-12501009</v>
      </c>
    </row>
    <row r="537">
      <c r="B537">
        <f>IF(OR(    'BS-9'!B17=0,   'BS-9'!B17 =""),"",   'BS-9'!B17)</f>
        <v>2501010</v>
      </c>
      <c r="C537" t="str">
        <f>IF(OR(    'BS-9'!B17=0,   'BS-9'!B17 =""),"",   'BS-9'!C17)</f>
        <v>Agriculture and Related Sectors - Areacanut-കൃഷിയും  അനുബന്ധ മേഖലകളും-അടയ്ക്ക കൃഷി</v>
      </c>
      <c r="D537">
        <f>IF(OR(    'BS-9'!B17=0,   'BS-9'!B17 =""),"",   'BS-9'!D17)</f>
        <v>0</v>
      </c>
      <c r="E537">
        <f>IF(OR(    'BS-9'!B17=0,   'BS-9'!B17 =""),"",   'BS-9'!E17)</f>
        <v>0</v>
      </c>
      <c r="F537">
        <f>IF(OR(    'BS-9'!B17=0,   'BS-9'!B17 =""),"",   'BS-9'!F17)</f>
        <v>0</v>
      </c>
      <c r="G537" t="str">
        <f>IF(B537="", "Blank Row", "BS-1"&amp;B537)</f>
        <v>BS-12501010</v>
      </c>
    </row>
    <row r="538">
      <c r="B538">
        <f>IF(OR(    'BS-9'!B18=0,   'BS-9'!B18 =""),"",   'BS-9'!B18)</f>
        <v>2501011</v>
      </c>
      <c r="C538" t="str">
        <f>IF(OR(    'BS-9'!B18=0,   'BS-9'!B18 =""),"",   'BS-9'!C18)</f>
        <v>Agriculture and Related Sectors - Vegetables-കൃഷിയും  അനുബന്ധ മേഖലകളും-പച്ചക്കറി</v>
      </c>
      <c r="D538">
        <f>IF(OR(    'BS-9'!B18=0,   'BS-9'!B18 =""),"",   'BS-9'!D18)</f>
        <v>111450</v>
      </c>
      <c r="E538">
        <f>IF(OR(    'BS-9'!B18=0,   'BS-9'!B18 =""),"",   'BS-9'!E18)</f>
        <v>250000</v>
      </c>
      <c r="F538">
        <f>IF(OR(    'BS-9'!B18=0,   'BS-9'!B18 =""),"",   'BS-9'!F18)</f>
        <v>450000</v>
      </c>
      <c r="G538" t="str">
        <f>IF(B538="", "Blank Row", "BS-1"&amp;B538)</f>
        <v>BS-12501011</v>
      </c>
    </row>
    <row r="539">
      <c r="B539">
        <f>IF(OR(    'BS-9'!B19=0,   'BS-9'!B19 =""),"",   'BS-9'!B19)</f>
        <v>2501012</v>
      </c>
      <c r="C539" t="str">
        <f>IF(OR(    'BS-9'!B19=0,   'BS-9'!B19 =""),"",   'BS-9'!C19)</f>
        <v>Agriculture and Related Sectors - Plantain-കൃഷിയും  അനുബന്ധ മേഖലകളും-വാഴ</v>
      </c>
      <c r="D539">
        <f>IF(OR(    'BS-9'!B19=0,   'BS-9'!B19 =""),"",   'BS-9'!D19)</f>
        <v>644430</v>
      </c>
      <c r="E539">
        <f>IF(OR(    'BS-9'!B19=0,   'BS-9'!B19 =""),"",   'BS-9'!E19)</f>
        <v>1716681</v>
      </c>
      <c r="F539">
        <f>IF(OR(    'BS-9'!B19=0,   'BS-9'!B19 =""),"",   'BS-9'!F19)</f>
        <v>1800000</v>
      </c>
      <c r="G539" t="str">
        <f>IF(B539="", "Blank Row", "BS-1"&amp;B539)</f>
        <v>BS-12501012</v>
      </c>
    </row>
    <row r="540">
      <c r="B540">
        <f>IF(OR(    'BS-9'!B20=0,   'BS-9'!B20 =""),"",   'BS-9'!B20)</f>
        <v>2501013</v>
      </c>
      <c r="C540" t="str">
        <f>IF(OR(    'BS-9'!B20=0,   'BS-9'!B20 =""),"",   'BS-9'!C20)</f>
        <v>Agriculture and Related Sectors -Tuber Crops-കൃഷിയും  അനുബന്ധ മേഖലകളും-കിഴങ്ങ് വിളകള്‍</v>
      </c>
      <c r="D540">
        <f>IF(OR(    'BS-9'!B20=0,   'BS-9'!B20 =""),"",   'BS-9'!D20)</f>
        <v>425960</v>
      </c>
      <c r="E540">
        <f>IF(OR(    'BS-9'!B20=0,   'BS-9'!B20 =""),"",   'BS-9'!E20)</f>
        <v>405000</v>
      </c>
      <c r="F540">
        <f>IF(OR(    'BS-9'!B20=0,   'BS-9'!B20 =""),"",   'BS-9'!F20)</f>
        <v>448320</v>
      </c>
      <c r="G540" t="str">
        <f>IF(B540="", "Blank Row", "BS-1"&amp;B540)</f>
        <v>BS-12501013</v>
      </c>
    </row>
    <row r="541">
      <c r="B541">
        <f>IF(OR(    'BS-9'!B21=0,   'BS-9'!B21 =""),"",   'BS-9'!B21)</f>
        <v>2501014</v>
      </c>
      <c r="C541" t="str">
        <f>IF(OR(    'BS-9'!B21=0,   'BS-9'!B21 =""),"",   'BS-9'!C21)</f>
        <v xml:space="preserve">Agriculture and Related Sectors -Horticulture-കൃഷിയും  അനുബന്ധ മേഖലകളും- </v>
      </c>
      <c r="D541">
        <f>IF(OR(    'BS-9'!B21=0,   'BS-9'!B21 =""),"",   'BS-9'!D21)</f>
        <v>0</v>
      </c>
      <c r="E541">
        <f>IF(OR(    'BS-9'!B21=0,   'BS-9'!B21 =""),"",   'BS-9'!E21)</f>
        <v>0</v>
      </c>
      <c r="F541">
        <f>IF(OR(    'BS-9'!B21=0,   'BS-9'!B21 =""),"",   'BS-9'!F21)</f>
        <v>0</v>
      </c>
      <c r="G541" t="str">
        <f>IF(B541="", "Blank Row", "BS-1"&amp;B541)</f>
        <v>BS-12501014</v>
      </c>
    </row>
    <row r="542">
      <c r="B542">
        <f>IF(OR(    'BS-9'!B22=0,   'BS-9'!B22 =""),"",   'BS-9'!B22)</f>
        <v>2501015</v>
      </c>
      <c r="C542" t="str">
        <f>IF(OR(    'BS-9'!B22=0,   'BS-9'!B22 =""),"",   'BS-9'!C22)</f>
        <v>Agriculture and Related Sectors -Medicinal Herbs-കൃഷിയും  അനുബന്ധ മേഖലകളും-ഔഷധ സസ്യങ്ങള്‍</v>
      </c>
      <c r="D542">
        <f>IF(OR(    'BS-9'!B22=0,   'BS-9'!B22 =""),"",   'BS-9'!D22)</f>
        <v>0</v>
      </c>
      <c r="E542">
        <f>IF(OR(    'BS-9'!B22=0,   'BS-9'!B22 =""),"",   'BS-9'!E22)</f>
        <v>0</v>
      </c>
      <c r="F542">
        <f>IF(OR(    'BS-9'!B22=0,   'BS-9'!B22 =""),"",   'BS-9'!F22)</f>
        <v>0</v>
      </c>
      <c r="G542" t="str">
        <f>IF(B542="", "Blank Row", "BS-1"&amp;B542)</f>
        <v>BS-12501015</v>
      </c>
    </row>
    <row r="543">
      <c r="B543">
        <f>IF(OR(    'BS-9'!B23=0,   'BS-9'!B23 =""),"",   'BS-9'!B23)</f>
        <v>2501016</v>
      </c>
      <c r="C543" t="str">
        <f>IF(OR(    'BS-9'!B23=0,   'BS-9'!B23 =""),"",   'BS-9'!C23)</f>
        <v>Agriculture and Related Sectors -Mushrooms-കൃഷിയും  അനുബന്ധ മേഖലകളും-കൂണ്‍ കൃഷി</v>
      </c>
      <c r="D543">
        <f>IF(OR(    'BS-9'!B23=0,   'BS-9'!B23 =""),"",   'BS-9'!D23)</f>
        <v>0</v>
      </c>
      <c r="E543">
        <f>IF(OR(    'BS-9'!B23=0,   'BS-9'!B23 =""),"",   'BS-9'!E23)</f>
        <v>0</v>
      </c>
      <c r="F543">
        <f>IF(OR(    'BS-9'!B23=0,   'BS-9'!B23 =""),"",   'BS-9'!F23)</f>
        <v>0</v>
      </c>
      <c r="G543" t="str">
        <f>IF(B543="", "Blank Row", "BS-1"&amp;B543)</f>
        <v>BS-12501016</v>
      </c>
    </row>
    <row r="544">
      <c r="B544">
        <f>IF(OR(    'BS-9'!B24=0,   'BS-9'!B24 =""),"",   'BS-9'!B24)</f>
        <v>2501017</v>
      </c>
      <c r="C544" t="str">
        <f>IF(OR(    'BS-9'!B24=0,   'BS-9'!B24 =""),"",   'BS-9'!C24)</f>
        <v>Agriculture and Related Sectors -Floriculture-കൃഷിയും  അനുബന്ധ മേഖലകളും</v>
      </c>
      <c r="D544">
        <f>IF(OR(    'BS-9'!B24=0,   'BS-9'!B24 =""),"",   'BS-9'!D24)</f>
        <v>0</v>
      </c>
      <c r="E544">
        <f>IF(OR(    'BS-9'!B24=0,   'BS-9'!B24 =""),"",   'BS-9'!E24)</f>
        <v>0</v>
      </c>
      <c r="F544">
        <f>IF(OR(    'BS-9'!B24=0,   'BS-9'!B24 =""),"",   'BS-9'!F24)</f>
        <v>0</v>
      </c>
      <c r="G544" t="str">
        <f>IF(B544="", "Blank Row", "BS-1"&amp;B544)</f>
        <v>BS-12501017</v>
      </c>
    </row>
    <row r="545">
      <c r="B545">
        <f>IF(OR(    'BS-9'!B25=0,   'BS-9'!B25 =""),"",   'BS-9'!B25)</f>
        <v>2501018</v>
      </c>
      <c r="C545" t="str">
        <f>IF(OR(    'BS-9'!B25=0,   'BS-9'!B25 =""),"",   'BS-9'!C25)</f>
        <v>Agriculture and Related Sectors -Ginger-കൃഷിയും  അനുബന്ധ മേഖലകളും-ഇഞ്ചി</v>
      </c>
      <c r="D545">
        <f>IF(OR(    'BS-9'!B25=0,   'BS-9'!B25 =""),"",   'BS-9'!D25)</f>
        <v>0</v>
      </c>
      <c r="E545">
        <f>IF(OR(    'BS-9'!B25=0,   'BS-9'!B25 =""),"",   'BS-9'!E25)</f>
        <v>0</v>
      </c>
      <c r="F545">
        <f>IF(OR(    'BS-9'!B25=0,   'BS-9'!B25 =""),"",   'BS-9'!F25)</f>
        <v>0</v>
      </c>
      <c r="G545" t="str">
        <f>IF(B545="", "Blank Row", "BS-1"&amp;B545)</f>
        <v>BS-12501018</v>
      </c>
    </row>
    <row r="546">
      <c r="B546">
        <f>IF(OR(    'BS-9'!B26=0,   'BS-9'!B26 =""),"",   'BS-9'!B26)</f>
        <v>2501019</v>
      </c>
      <c r="C546" t="str">
        <f>IF(OR(    'BS-9'!B26=0,   'BS-9'!B26 =""),"",   'BS-9'!C26)</f>
        <v>Agriculture and Related Sectors -Pepper-കൃഷിയും  അനുബന്ധ മേഖലകളും-കുരുമുളക്</v>
      </c>
      <c r="D546">
        <f>IF(OR(    'BS-9'!B26=0,   'BS-9'!B26 =""),"",   'BS-9'!D26)</f>
        <v>0</v>
      </c>
      <c r="E546">
        <f>IF(OR(    'BS-9'!B26=0,   'BS-9'!B26 =""),"",   'BS-9'!E26)</f>
        <v>200000</v>
      </c>
      <c r="F546">
        <f>IF(OR(    'BS-9'!B26=0,   'BS-9'!B26 =""),"",   'BS-9'!F26)</f>
        <v>0</v>
      </c>
      <c r="G546" t="str">
        <f>IF(B546="", "Blank Row", "BS-1"&amp;B546)</f>
        <v>BS-12501019</v>
      </c>
    </row>
    <row r="547">
      <c r="B547">
        <f>IF(OR(    'BS-9'!B27=0,   'BS-9'!B27 =""),"",   'BS-9'!B27)</f>
        <v>2501020</v>
      </c>
      <c r="C547" t="str">
        <f>IF(OR(    'BS-9'!B27=0,   'BS-9'!B27 =""),"",   'BS-9'!C27)</f>
        <v>Agriculture and Related Sectors -Vetal-കൃഷിയും  അനുബന്ധ മേഖലകളും-വെറ്റില</v>
      </c>
      <c r="D547">
        <f>IF(OR(    'BS-9'!B27=0,   'BS-9'!B27 =""),"",   'BS-9'!D27)</f>
        <v>0</v>
      </c>
      <c r="E547">
        <f>IF(OR(    'BS-9'!B27=0,   'BS-9'!B27 =""),"",   'BS-9'!E27)</f>
        <v>0</v>
      </c>
      <c r="F547">
        <f>IF(OR(    'BS-9'!B27=0,   'BS-9'!B27 =""),"",   'BS-9'!F27)</f>
        <v>0</v>
      </c>
      <c r="G547" t="str">
        <f>IF(B547="", "Blank Row", "BS-1"&amp;B547)</f>
        <v>BS-12501020</v>
      </c>
    </row>
    <row r="548">
      <c r="B548">
        <f>IF(OR(    'BS-9'!B28=0,   'BS-9'!B28 =""),"",   'BS-9'!B28)</f>
        <v>2501021</v>
      </c>
      <c r="C548" t="str">
        <f>IF(OR(    'BS-9'!B28=0,   'BS-9'!B28 =""),"",   'BS-9'!C28)</f>
        <v>Agriculture and Related Sectors - Mulberry-കൃഷിയും  അനുബന്ധ മേഖലകളും-മള്‍ബറി</v>
      </c>
      <c r="D548">
        <f>IF(OR(    'BS-9'!B28=0,   'BS-9'!B28 =""),"",   'BS-9'!D28)</f>
        <v>0</v>
      </c>
      <c r="E548">
        <f>IF(OR(    'BS-9'!B28=0,   'BS-9'!B28 =""),"",   'BS-9'!E28)</f>
        <v>0</v>
      </c>
      <c r="F548">
        <f>IF(OR(    'BS-9'!B28=0,   'BS-9'!B28 =""),"",   'BS-9'!F28)</f>
        <v>0</v>
      </c>
      <c r="G548" t="str">
        <f>IF(B548="", "Blank Row", "BS-1"&amp;B548)</f>
        <v>BS-12501021</v>
      </c>
    </row>
    <row r="549">
      <c r="B549">
        <f>IF(OR(    'BS-9'!B29=0,   'BS-9'!B29 =""),"",   'BS-9'!B29)</f>
        <v>2501022</v>
      </c>
      <c r="C549" t="str">
        <f>IF(OR(    'BS-9'!B29=0,   'BS-9'!B29 =""),"",   'BS-9'!C29)</f>
        <v>Agriculture and Related Sectors - Cashew nuts-കൃഷിയും  അനുബന്ധ മേഖലകളും-കശുവണ്ടി</v>
      </c>
      <c r="D549">
        <f>IF(OR(    'BS-9'!B29=0,   'BS-9'!B29 =""),"",   'BS-9'!D29)</f>
        <v>0</v>
      </c>
      <c r="E549">
        <f>IF(OR(    'BS-9'!B29=0,   'BS-9'!B29 =""),"",   'BS-9'!E29)</f>
        <v>0</v>
      </c>
      <c r="F549">
        <f>IF(OR(    'BS-9'!B29=0,   'BS-9'!B29 =""),"",   'BS-9'!F29)</f>
        <v>0</v>
      </c>
      <c r="G549" t="str">
        <f>IF(B549="", "Blank Row", "BS-1"&amp;B549)</f>
        <v>BS-12501022</v>
      </c>
    </row>
    <row r="550">
      <c r="B550">
        <f>IF(OR(    'BS-9'!B30=0,   'BS-9'!B30 =""),"",   'BS-9'!B30)</f>
        <v>2501023</v>
      </c>
      <c r="C550" t="str">
        <f>IF(OR(    'BS-9'!B30=0,   'BS-9'!B30 =""),"",   'BS-9'!C30)</f>
        <v>Agriculture and Related Sectors - Apiculture-കൃഷിയും  അനുബന്ധ മേഖലകളും</v>
      </c>
      <c r="D550">
        <f>IF(OR(    'BS-9'!B30=0,   'BS-9'!B30 =""),"",   'BS-9'!D30)</f>
        <v>0</v>
      </c>
      <c r="E550">
        <f>IF(OR(    'BS-9'!B30=0,   'BS-9'!B30 =""),"",   'BS-9'!E30)</f>
        <v>0</v>
      </c>
      <c r="F550">
        <f>IF(OR(    'BS-9'!B30=0,   'BS-9'!B30 =""),"",   'BS-9'!F30)</f>
        <v>0</v>
      </c>
      <c r="G550" t="str">
        <f>IF(B550="", "Blank Row", "BS-1"&amp;B550)</f>
        <v>BS-12501023</v>
      </c>
    </row>
    <row r="551">
      <c r="B551">
        <f>IF(OR(    'BS-9'!B31=0,   'BS-9'!B31 =""),"",   'BS-9'!B31)</f>
        <v>2501024</v>
      </c>
      <c r="C551" t="str">
        <f>IF(OR(    'BS-9'!B31=0,   'BS-9'!B31 =""),"",   'BS-9'!C31)</f>
        <v>Agriculture and Related Sectors -   Integrator Crop Protection-കൃഷിയും  അനുബന്ധ മേഖലകളുംസംയോജിത വിള സംരക്ഷണം</v>
      </c>
      <c r="D551">
        <f>IF(OR(    'BS-9'!B31=0,   'BS-9'!B31 =""),"",   'BS-9'!D31)</f>
        <v>0</v>
      </c>
      <c r="E551">
        <f>IF(OR(    'BS-9'!B31=0,   'BS-9'!B31 =""),"",   'BS-9'!E31)</f>
        <v>0</v>
      </c>
      <c r="F551">
        <f>IF(OR(    'BS-9'!B31=0,   'BS-9'!B31 =""),"",   'BS-9'!F31)</f>
        <v>0</v>
      </c>
      <c r="G551" t="str">
        <f>IF(B551="", "Blank Row", "BS-1"&amp;B551)</f>
        <v>BS-12501024</v>
      </c>
    </row>
    <row r="552">
      <c r="B552">
        <f>IF(OR(    'BS-9'!B32=0,   'BS-9'!B32 =""),"",   'BS-9'!B32)</f>
        <v>2501025</v>
      </c>
      <c r="C552" t="str">
        <f>IF(OR(    'BS-9'!B32=0,   'BS-9'!B32 =""),"",   'BS-9'!C32)</f>
        <v>Agriculture and Related Sectors - Infrastructure-കൃഷിയും  അനുബന്ധ മേഖലകളും</v>
      </c>
      <c r="D552">
        <f>IF(OR(    'BS-9'!B32=0,   'BS-9'!B32 =""),"",   'BS-9'!D32)</f>
        <v>1398241</v>
      </c>
      <c r="E552">
        <f>IF(OR(    'BS-9'!B32=0,   'BS-9'!B32 =""),"",   'BS-9'!E32)</f>
        <v>0</v>
      </c>
      <c r="F552">
        <f>IF(OR(    'BS-9'!B32=0,   'BS-9'!B32 =""),"",   'BS-9'!F32)</f>
        <v>775000</v>
      </c>
      <c r="G552" t="str">
        <f>IF(B552="", "Blank Row", "BS-1"&amp;B552)</f>
        <v>BS-12501025</v>
      </c>
    </row>
    <row r="553">
      <c r="B553">
        <f>IF(OR(    'BS-9'!B33=0,   'BS-9'!B33 =""),"",   'BS-9'!B33)</f>
        <v>2501026</v>
      </c>
      <c r="C553" t="str">
        <f>IF(OR(    'BS-9'!B33=0,   'BS-9'!B33 =""),"",   'BS-9'!C33)</f>
        <v>Agriculture and Related Sectors -   Agriculture Related Facilities-കൃഷിയും  അനുബന്ധ മേഖലകളും-അനുബന്ധ സൌകര്യങ്ങള്‍</v>
      </c>
      <c r="D553">
        <f>IF(OR(    'BS-9'!B33=0,   'BS-9'!B33 =""),"",   'BS-9'!D33)</f>
        <v>23607</v>
      </c>
      <c r="E553">
        <f>IF(OR(    'BS-9'!B33=0,   'BS-9'!B33 =""),"",   'BS-9'!E33)</f>
        <v>170000</v>
      </c>
      <c r="F553">
        <f>IF(OR(    'BS-9'!B33=0,   'BS-9'!B33 =""),"",   'BS-9'!F33)</f>
        <v>230000</v>
      </c>
      <c r="G553" t="str">
        <f>IF(B553="", "Blank Row", "BS-1"&amp;B553)</f>
        <v>BS-12501026</v>
      </c>
    </row>
    <row r="554">
      <c r="B554">
        <f>IF(OR(    'BS-9'!B34=0,   'BS-9'!B34 =""),"",   'BS-9'!B34)</f>
        <v>2501027</v>
      </c>
      <c r="C554" t="str">
        <f>IF(OR(    'BS-9'!B34=0,   'BS-9'!B34 =""),"",   'BS-9'!C34)</f>
        <v>Agriculture and Related Sectors -   Value addition of Produce-കൃഷിയും  അനുബന്ധ മേഖലകളും</v>
      </c>
      <c r="D554">
        <f>IF(OR(    'BS-9'!B34=0,   'BS-9'!B34 =""),"",   'BS-9'!D34)</f>
        <v>0</v>
      </c>
      <c r="E554">
        <f>IF(OR(    'BS-9'!B34=0,   'BS-9'!B34 =""),"",   'BS-9'!E34)</f>
        <v>0</v>
      </c>
      <c r="F554">
        <f>IF(OR(    'BS-9'!B34=0,   'BS-9'!B34 =""),"",   'BS-9'!F34)</f>
        <v>0</v>
      </c>
      <c r="G554" t="str">
        <f>IF(B554="", "Blank Row", "BS-1"&amp;B554)</f>
        <v>BS-12501027</v>
      </c>
    </row>
    <row r="555">
      <c r="B555">
        <f>IF(OR(    'BS-9'!B35=0,   'BS-9'!B35 =""),"",   'BS-9'!B35)</f>
        <v>2501028</v>
      </c>
      <c r="C555" t="str">
        <f>IF(OR(    'BS-9'!B35=0,   'BS-9'!B35 =""),"",   'BS-9'!C35)</f>
        <v>Agriculture and Related Sectors -  Marketing-കൃഷിയും  അനുബന്ധ മേഖലകളും-ക്കര്ഷിക വിപണനം</v>
      </c>
      <c r="D555">
        <f>IF(OR(    'BS-9'!B35=0,   'BS-9'!B35 =""),"",   'BS-9'!D35)</f>
        <v>0</v>
      </c>
      <c r="E555">
        <f>IF(OR(    'BS-9'!B35=0,   'BS-9'!B35 =""),"",   'BS-9'!E35)</f>
        <v>0</v>
      </c>
      <c r="F555">
        <f>IF(OR(    'BS-9'!B35=0,   'BS-9'!B35 =""),"",   'BS-9'!F35)</f>
        <v>0</v>
      </c>
      <c r="G555" t="str">
        <f>IF(B555="", "Blank Row", "BS-1"&amp;B555)</f>
        <v>BS-12501028</v>
      </c>
    </row>
    <row r="556">
      <c r="B556">
        <f>IF(OR(    'BS-9'!B36=0,   'BS-9'!B36 =""),"",   'BS-9'!B36)</f>
        <v>2501029</v>
      </c>
      <c r="C556" t="str">
        <f>IF(OR(    'BS-9'!B36=0,   'BS-9'!B36 =""),"",   'BS-9'!C36)</f>
        <v>Lease Farming By SC/ST-പാട്ടകൃഷി-(പട്ടിക ജാതി/വര്‍ഗം)</v>
      </c>
      <c r="D556">
        <f>IF(OR(    'BS-9'!B36=0,   'BS-9'!B36 =""),"",   'BS-9'!D36)</f>
        <v>0</v>
      </c>
      <c r="E556">
        <f>IF(OR(    'BS-9'!B36=0,   'BS-9'!B36 =""),"",   'BS-9'!E36)</f>
        <v>0</v>
      </c>
      <c r="F556">
        <f>IF(OR(    'BS-9'!B36=0,   'BS-9'!B36 =""),"",   'BS-9'!F36)</f>
        <v>0</v>
      </c>
      <c r="G556" t="str">
        <f>IF(B556="", "Blank Row", "BS-1"&amp;B556)</f>
        <v>BS-12501029</v>
      </c>
    </row>
    <row r="557">
      <c r="B557">
        <f>IF(OR(    'BS-9'!B37=0,   'BS-9'!B37 =""),"",   'BS-9'!B37)</f>
        <v>2501030</v>
      </c>
      <c r="C557" t="str">
        <f>IF(OR(    'BS-9'!B37=0,   'BS-9'!B37 =""),"",   'BS-9'!C37)</f>
        <v>Revolving Fund-റിവോള്‍വിംഗ് ഫണ്ട്</v>
      </c>
      <c r="D557">
        <f>IF(OR(    'BS-9'!B37=0,   'BS-9'!B37 =""),"",   'BS-9'!D37)</f>
        <v>0</v>
      </c>
      <c r="E557">
        <f>IF(OR(    'BS-9'!B37=0,   'BS-9'!B37 =""),"",   'BS-9'!E37)</f>
        <v>0</v>
      </c>
      <c r="F557">
        <f>IF(OR(    'BS-9'!B37=0,   'BS-9'!B37 =""),"",   'BS-9'!F37)</f>
        <v>0</v>
      </c>
      <c r="G557" t="str">
        <f>IF(B557="", "Blank Row", "BS-1"&amp;B557)</f>
        <v>BS-12501030</v>
      </c>
    </row>
    <row r="558">
      <c r="B558">
        <f>IF(OR(    'BS-9'!B38=0,   'BS-9'!B38 =""),"",   'BS-9'!B38)</f>
        <v>2501031</v>
      </c>
      <c r="C558" t="str">
        <f>IF(OR(    'BS-9'!B38=0,   'BS-9'!B38 =""),"",   'BS-9'!C38)</f>
        <v>Animal Husbandry -Cow-മൃഗ സംരക്ഷണം-പശു വളര്‍ത്തല്‍</v>
      </c>
      <c r="D558">
        <f>IF(OR(    'BS-9'!B38=0,   'BS-9'!B38 =""),"",   'BS-9'!D38)</f>
        <v>60000</v>
      </c>
      <c r="E558">
        <f>IF(OR(    'BS-9'!B38=0,   'BS-9'!B38 =""),"",   'BS-9'!E38)</f>
        <v>300000</v>
      </c>
      <c r="F558">
        <f>IF(OR(    'BS-9'!B38=0,   'BS-9'!B38 =""),"",   'BS-9'!F38)</f>
        <v>0</v>
      </c>
      <c r="G558" t="str">
        <f>IF(B558="", "Blank Row", "BS-1"&amp;B558)</f>
        <v>BS-12501031</v>
      </c>
    </row>
    <row r="559">
      <c r="B559">
        <f>IF(OR(    'BS-9'!B39=0,   'BS-9'!B39 =""),"",   'BS-9'!B39)</f>
        <v>2501032</v>
      </c>
      <c r="C559" t="str">
        <f>IF(OR(    'BS-9'!B39=0,   'BS-9'!B39 =""),"",   'BS-9'!C39)</f>
        <v>Animal Husbandry -Goat-മൃഗ സംരക്ഷണം-ആട് വളര്‍ത്തല്‍</v>
      </c>
      <c r="D559">
        <f>IF(OR(    'BS-9'!B39=0,   'BS-9'!B39 =""),"",   'BS-9'!D39)</f>
        <v>60000</v>
      </c>
      <c r="E559">
        <f>IF(OR(    'BS-9'!B39=0,   'BS-9'!B39 =""),"",   'BS-9'!E39)</f>
        <v>768000</v>
      </c>
      <c r="F559">
        <f>IF(OR(    'BS-9'!B39=0,   'BS-9'!B39 =""),"",   'BS-9'!F39)</f>
        <v>0</v>
      </c>
      <c r="G559" t="str">
        <f>IF(B559="", "Blank Row", "BS-1"&amp;B559)</f>
        <v>BS-12501032</v>
      </c>
    </row>
    <row r="560">
      <c r="B560">
        <f>IF(OR(    'BS-9'!B40=0,   'BS-9'!B40 =""),"",   'BS-9'!B40)</f>
        <v>2501033</v>
      </c>
      <c r="C560" t="str">
        <f>IF(OR(    'BS-9'!B40=0,   'BS-9'!B40 =""),"",   'BS-9'!C40)</f>
        <v>Animal Husbandry -Buffalo-മൃഗ സംരക്ഷണം-എരുമ വളര്‍ത്തല്‍</v>
      </c>
      <c r="D560">
        <f>IF(OR(    'BS-9'!B40=0,   'BS-9'!B40 =""),"",   'BS-9'!D40)</f>
        <v>272000</v>
      </c>
      <c r="E560">
        <f>IF(OR(    'BS-9'!B40=0,   'BS-9'!B40 =""),"",   'BS-9'!E40)</f>
        <v>0</v>
      </c>
      <c r="F560">
        <f>IF(OR(    'BS-9'!B40=0,   'BS-9'!B40 =""),"",   'BS-9'!F40)</f>
        <v>0</v>
      </c>
      <c r="G560" t="str">
        <f>IF(B560="", "Blank Row", "BS-1"&amp;B560)</f>
        <v>BS-12501033</v>
      </c>
    </row>
    <row r="561">
      <c r="B561">
        <f>IF(OR(    'BS-9'!B41=0,   'BS-9'!B41 =""),"",   'BS-9'!B41)</f>
        <v>2501034</v>
      </c>
      <c r="C561" t="str">
        <f>IF(OR(    'BS-9'!B41=0,   'BS-9'!B41 =""),"",   'BS-9'!C41)</f>
        <v>Animal Husbandry -Calf-മൃഗ സംരക്ഷണം-കന്നുകുട്ടി പരിപാലനം</v>
      </c>
      <c r="D561">
        <f>IF(OR(    'BS-9'!B41=0,   'BS-9'!B41 =""),"",   'BS-9'!D41)</f>
        <v>336000</v>
      </c>
      <c r="E561">
        <f>IF(OR(    'BS-9'!B41=0,   'BS-9'!B41 =""),"",   'BS-9'!E41)</f>
        <v>0</v>
      </c>
      <c r="F561">
        <f>IF(OR(    'BS-9'!B41=0,   'BS-9'!B41 =""),"",   'BS-9'!F41)</f>
        <v>2153000</v>
      </c>
      <c r="G561" t="str">
        <f>IF(B561="", "Blank Row", "BS-1"&amp;B561)</f>
        <v>BS-12501034</v>
      </c>
    </row>
    <row r="562">
      <c r="B562">
        <f>IF(OR(    'BS-9'!B42=0,   'BS-9'!B42 =""),"",   'BS-9'!B42)</f>
        <v>2501035</v>
      </c>
      <c r="C562" t="str">
        <f>IF(OR(    'BS-9'!B42=0,   'BS-9'!B42 =""),"",   'BS-9'!C42)</f>
        <v xml:space="preserve">Animal Husbandry -Poultry- മൃഗ സംരക്ഷണം-മുട്ട കോഴി/താറാവ് വളര്‍ത്തല്‍ </v>
      </c>
      <c r="D562">
        <f>IF(OR(    'BS-9'!B42=0,   'BS-9'!B42 =""),"",   'BS-9'!D42)</f>
        <v>585650</v>
      </c>
      <c r="E562">
        <f>IF(OR(    'BS-9'!B42=0,   'BS-9'!B42 =""),"",   'BS-9'!E42)</f>
        <v>217100</v>
      </c>
      <c r="F562">
        <f>IF(OR(    'BS-9'!B42=0,   'BS-9'!B42 =""),"",   'BS-9'!F42)</f>
        <v>0</v>
      </c>
      <c r="G562" t="str">
        <f>IF(B562="", "Blank Row", "BS-1"&amp;B562)</f>
        <v>BS-12501035</v>
      </c>
    </row>
    <row r="563">
      <c r="B563">
        <f>IF(OR(    'BS-9'!B43=0,   'BS-9'!B43 =""),"",   'BS-9'!B43)</f>
        <v>2501036</v>
      </c>
      <c r="C563" t="str">
        <f>IF(OR(    'BS-9'!B43=0,   'BS-9'!B43 =""),"",   'BS-9'!C43)</f>
        <v>Animal Husbandry -Broiler-മൃഗ സംരക്ഷണം-ഇറച്ചികോഴി വളര്‍ത്തല്‍</v>
      </c>
      <c r="D563">
        <f>IF(OR(    'BS-9'!B43=0,   'BS-9'!B43 =""),"",   'BS-9'!D43)</f>
        <v>0</v>
      </c>
      <c r="E563">
        <f>IF(OR(    'BS-9'!B43=0,   'BS-9'!B43 =""),"",   'BS-9'!E43)</f>
        <v>0</v>
      </c>
      <c r="F563">
        <f>IF(OR(    'BS-9'!B43=0,   'BS-9'!B43 =""),"",   'BS-9'!F43)</f>
        <v>0</v>
      </c>
      <c r="G563" t="str">
        <f>IF(B563="", "Blank Row", "BS-1"&amp;B563)</f>
        <v>BS-12501036</v>
      </c>
    </row>
    <row r="564">
      <c r="B564">
        <f>IF(OR(    'BS-9'!B44=0,   'BS-9'!B44 =""),"",   'BS-9'!B44)</f>
        <v>2501037</v>
      </c>
      <c r="C564" t="str">
        <f>IF(OR(    'BS-9'!B44=0,   'BS-9'!B44 =""),"",   'BS-9'!C44)</f>
        <v>Animal Husbandry -Duck-മൃഗ സംരക്ഷണം-താറാവ് കൃഷി</v>
      </c>
      <c r="D564">
        <f>IF(OR(    'BS-9'!B44=0,   'BS-9'!B44 =""),"",   'BS-9'!D44)</f>
        <v>0</v>
      </c>
      <c r="E564">
        <f>IF(OR(    'BS-9'!B44=0,   'BS-9'!B44 =""),"",   'BS-9'!E44)</f>
        <v>0</v>
      </c>
      <c r="F564">
        <f>IF(OR(    'BS-9'!B44=0,   'BS-9'!B44 =""),"",   'BS-9'!F44)</f>
        <v>0</v>
      </c>
      <c r="G564" t="str">
        <f>IF(B564="", "Blank Row", "BS-1"&amp;B564)</f>
        <v>BS-12501037</v>
      </c>
    </row>
    <row r="565">
      <c r="B565">
        <f>IF(OR(    'BS-9'!B45=0,   'BS-9'!B45 =""),"",   'BS-9'!B45)</f>
        <v>2501038</v>
      </c>
      <c r="C565" t="str">
        <f>IF(OR(    'BS-9'!B45=0,   'BS-9'!B45 =""),"",   'BS-9'!C45)</f>
        <v>Animal Husbandry -Pig-മൃഗ സംരക്ഷണം-പന്നി വളര്‍ത്തല്‍</v>
      </c>
      <c r="D565">
        <f>IF(OR(    'BS-9'!B45=0,   'BS-9'!B45 =""),"",   'BS-9'!D45)</f>
        <v>0</v>
      </c>
      <c r="E565">
        <f>IF(OR(    'BS-9'!B45=0,   'BS-9'!B45 =""),"",   'BS-9'!E45)</f>
        <v>0</v>
      </c>
      <c r="F565">
        <f>IF(OR(    'BS-9'!B45=0,   'BS-9'!B45 =""),"",   'BS-9'!F45)</f>
        <v>0</v>
      </c>
      <c r="G565" t="str">
        <f>IF(B565="", "Blank Row", "BS-1"&amp;B565)</f>
        <v>BS-12501038</v>
      </c>
    </row>
    <row r="566">
      <c r="B566">
        <f>IF(OR(    'BS-9'!B46=0,   'BS-9'!B46 =""),"",   'BS-9'!B46)</f>
        <v>2501039</v>
      </c>
      <c r="C566" t="str">
        <f>IF(OR(    'BS-9'!B46=0,   'BS-9'!B46 =""),"",   'BS-9'!C46)</f>
        <v>Animal Husbandry -Infrastructure-മൃഗസംരക്ഷണം-പശ്ചാത്തല സൌകര്യങ്ങള്‍</v>
      </c>
      <c r="D566">
        <f>IF(OR(    'BS-9'!B46=0,   'BS-9'!B46 =""),"",   'BS-9'!D46)</f>
        <v>0</v>
      </c>
      <c r="E566">
        <f>IF(OR(    'BS-9'!B46=0,   'BS-9'!B46 =""),"",   'BS-9'!E46)</f>
        <v>0</v>
      </c>
      <c r="F566">
        <f>IF(OR(    'BS-9'!B46=0,   'BS-9'!B46 =""),"",   'BS-9'!F46)</f>
        <v>0</v>
      </c>
      <c r="G566" t="str">
        <f>IF(B566="", "Blank Row", "BS-1"&amp;B566)</f>
        <v>BS-12501039</v>
      </c>
    </row>
    <row r="567">
      <c r="B567">
        <f>IF(OR(    'BS-9'!B47=0,   'BS-9'!B47 =""),"",   'BS-9'!B47)</f>
        <v>2501040</v>
      </c>
      <c r="C567" t="str">
        <f>IF(OR(    'BS-9'!B47=0,   'BS-9'!B47 =""),"",   'BS-9'!C47)</f>
        <v>Animal Husbandry -Disease Control-മൃഗ സംരക്ഷണം-രോഗ നിയന്ത്രണം</v>
      </c>
      <c r="D567">
        <f>IF(OR(    'BS-9'!B47=0,   'BS-9'!B47 =""),"",   'BS-9'!D47)</f>
        <v>789000</v>
      </c>
      <c r="E567">
        <f>IF(OR(    'BS-9'!B47=0,   'BS-9'!B47 =""),"",   'BS-9'!E47)</f>
        <v>800000</v>
      </c>
      <c r="F567">
        <f>IF(OR(    'BS-9'!B47=0,   'BS-9'!B47 =""),"",   'BS-9'!F47)</f>
        <v>800000</v>
      </c>
      <c r="G567" t="str">
        <f>IF(B567="", "Blank Row", "BS-1"&amp;B567)</f>
        <v>BS-12501040</v>
      </c>
    </row>
    <row r="568">
      <c r="B568">
        <f>IF(OR(    'BS-9'!B48=0,   'BS-9'!B48 =""),"",   'BS-9'!B48)</f>
        <v>2501041</v>
      </c>
      <c r="C568" t="str">
        <f>IF(OR(    'BS-9'!B48=0,   'BS-9'!B48 =""),"",   'BS-9'!C48)</f>
        <v>Animal Husbandry -Related Facility-മൃഗ സംരക്ഷണം-അനുബന്ധ സൌകര്യങ്ങള്‍</v>
      </c>
      <c r="D568">
        <f>IF(OR(    'BS-9'!B48=0,   'BS-9'!B48 =""),"",   'BS-9'!D48)</f>
        <v>50000</v>
      </c>
      <c r="E568">
        <f>IF(OR(    'BS-9'!B48=0,   'BS-9'!B48 =""),"",   'BS-9'!E48)</f>
        <v>40000</v>
      </c>
      <c r="F568">
        <f>IF(OR(    'BS-9'!B48=0,   'BS-9'!B48 =""),"",   'BS-9'!F48)</f>
        <v>75000</v>
      </c>
      <c r="G568" t="str">
        <f>IF(B568="", "Blank Row", "BS-1"&amp;B568)</f>
        <v>BS-12501041</v>
      </c>
    </row>
    <row r="569">
      <c r="B569">
        <f>IF(OR(    'BS-9'!B49=0,   'BS-9'!B49 =""),"",   'BS-9'!B49)</f>
        <v>2501042</v>
      </c>
      <c r="C569" t="str">
        <f>IF(OR(    'BS-9'!B49=0,   'BS-9'!B49 =""),"",   'BS-9'!C49)</f>
        <v>Animal Husbandry -Marketing-മൃഗ സംരക്ഷണം-വിപണനം</v>
      </c>
      <c r="D569">
        <f>IF(OR(    'BS-9'!B49=0,   'BS-9'!B49 =""),"",   'BS-9'!D49)</f>
        <v>0</v>
      </c>
      <c r="E569">
        <f>IF(OR(    'BS-9'!B49=0,   'BS-9'!B49 =""),"",   'BS-9'!E49)</f>
        <v>0</v>
      </c>
      <c r="F569">
        <f>IF(OR(    'BS-9'!B49=0,   'BS-9'!B49 =""),"",   'BS-9'!F49)</f>
        <v>0</v>
      </c>
      <c r="G569" t="str">
        <f>IF(B569="", "Blank Row", "BS-1"&amp;B569)</f>
        <v>BS-12501042</v>
      </c>
    </row>
    <row r="570">
      <c r="B570">
        <f>IF(OR(    'BS-9'!B50=0,   'BS-9'!B50 =""),"",   'BS-9'!B50)</f>
        <v>2501043</v>
      </c>
      <c r="C570" t="str">
        <f>IF(OR(    'BS-9'!B50=0,   'BS-9'!B50 =""),"",   'BS-9'!C50)</f>
        <v xml:space="preserve">Animal Husbandry -Quail-മൃഗ സംരക്ഷണം-കാട </v>
      </c>
      <c r="D570">
        <f>IF(OR(    'BS-9'!B50=0,   'BS-9'!B50 =""),"",   'BS-9'!D50)</f>
        <v>0</v>
      </c>
      <c r="E570">
        <f>IF(OR(    'BS-9'!B50=0,   'BS-9'!B50 =""),"",   'BS-9'!E50)</f>
        <v>0</v>
      </c>
      <c r="F570">
        <f>IF(OR(    'BS-9'!B50=0,   'BS-9'!B50 =""),"",   'BS-9'!F50)</f>
        <v>0</v>
      </c>
      <c r="G570" t="str">
        <f>IF(B570="", "Blank Row", "BS-1"&amp;B570)</f>
        <v>BS-12501043</v>
      </c>
    </row>
    <row r="571">
      <c r="B571">
        <f>IF(OR(    'BS-9'!B51=0,   'BS-9'!B51 =""),"",   'BS-9'!B51)</f>
        <v>2501044</v>
      </c>
      <c r="C571" t="str">
        <f>IF(OR(    'BS-9'!B51=0,   'BS-9'!B51 =""),"",   'BS-9'!C51)</f>
        <v>Animal Husbandry -Rabbit-മൃഗ സംരക്ഷണം-മുയല്‍</v>
      </c>
      <c r="D571">
        <f>IF(OR(    'BS-9'!B51=0,   'BS-9'!B51 =""),"",   'BS-9'!D51)</f>
        <v>0</v>
      </c>
      <c r="E571">
        <f>IF(OR(    'BS-9'!B51=0,   'BS-9'!B51 =""),"",   'BS-9'!E51)</f>
        <v>0</v>
      </c>
      <c r="F571">
        <f>IF(OR(    'BS-9'!B51=0,   'BS-9'!B51 =""),"",   'BS-9'!F51)</f>
        <v>0</v>
      </c>
      <c r="G571" t="str">
        <f>IF(B571="", "Blank Row", "BS-1"&amp;B571)</f>
        <v>BS-12501044</v>
      </c>
    </row>
    <row r="572">
      <c r="B572">
        <f>IF(OR(    'BS-9'!B52=0,   'BS-9'!B52 =""),"",   'BS-9'!B52)</f>
        <v>2501045</v>
      </c>
      <c r="C572" t="str">
        <f>IF(OR(    'BS-9'!B52=0,   'BS-9'!B52 =""),"",   'BS-9'!C52)</f>
        <v>Dairy Development  -Fodder Grass-ക്ഷീര വികസനം-തീറ്റപ്പുല്‍ കൃഷി</v>
      </c>
      <c r="D572">
        <f>IF(OR(    'BS-9'!B52=0,   'BS-9'!B52 =""),"",   'BS-9'!D52)</f>
        <v>0</v>
      </c>
      <c r="E572">
        <f>IF(OR(    'BS-9'!B52=0,   'BS-9'!B52 =""),"",   'BS-9'!E52)</f>
        <v>0</v>
      </c>
      <c r="F572">
        <f>IF(OR(    'BS-9'!B52=0,   'BS-9'!B52 =""),"",   'BS-9'!F52)</f>
        <v>0</v>
      </c>
      <c r="G572" t="str">
        <f>IF(B572="", "Blank Row", "BS-1"&amp;B572)</f>
        <v>BS-12501045</v>
      </c>
    </row>
    <row r="573">
      <c r="B573">
        <f>IF(OR(    'BS-9'!B53=0,   'BS-9'!B53 =""),"",   'BS-9'!B53)</f>
        <v>2501046</v>
      </c>
      <c r="C573" t="str">
        <f>IF(OR(    'BS-9'!B53=0,   'BS-9'!B53 =""),"",   'BS-9'!C53)</f>
        <v>Dairy Development  -Storage and Marketing-ക്ഷീര വികസനം-സംഭരണവും വിപണനവും</v>
      </c>
      <c r="D573">
        <f>IF(OR(    'BS-9'!B53=0,   'BS-9'!B53 =""),"",   'BS-9'!D53)</f>
        <v>1198635</v>
      </c>
      <c r="E573">
        <f>IF(OR(    'BS-9'!B53=0,   'BS-9'!B53 =""),"",   'BS-9'!E53)</f>
        <v>1095000</v>
      </c>
      <c r="F573">
        <f>IF(OR(    'BS-9'!B53=0,   'BS-9'!B53 =""),"",   'BS-9'!F53)</f>
        <v>1100000</v>
      </c>
      <c r="G573" t="str">
        <f>IF(B573="", "Blank Row", "BS-1"&amp;B573)</f>
        <v>BS-12501046</v>
      </c>
    </row>
    <row r="574">
      <c r="B574">
        <f>IF(OR(    'BS-9'!B54=0,   'BS-9'!B54 =""),"",   'BS-9'!B54)</f>
        <v>2501047</v>
      </c>
      <c r="C574" t="str">
        <f>IF(OR(    'BS-9'!B54=0,   'BS-9'!B54 =""),"",   'BS-9'!C54)</f>
        <v>Dairy Development  -Machinary and Equipment-ക്ഷീര വികസനം-യന്ത്രങ്ങളും ഉപകരണങ്ങളും</v>
      </c>
      <c r="D574">
        <f>IF(OR(    'BS-9'!B54=0,   'BS-9'!B54 =""),"",   'BS-9'!D54)</f>
        <v>1915709</v>
      </c>
      <c r="E574">
        <f>IF(OR(    'BS-9'!B54=0,   'BS-9'!B54 =""),"",   'BS-9'!E54)</f>
        <v>4464653</v>
      </c>
      <c r="F574">
        <f>IF(OR(    'BS-9'!B54=0,   'BS-9'!B54 =""),"",   'BS-9'!F54)</f>
        <v>4500000</v>
      </c>
      <c r="G574" t="str">
        <f>IF(B574="", "Blank Row", "BS-1"&amp;B574)</f>
        <v>BS-12501047</v>
      </c>
    </row>
    <row r="575">
      <c r="B575">
        <f>IF(OR(    'BS-9'!B55=0,   'BS-9'!B55 =""),"",   'BS-9'!B55)</f>
        <v>2501048</v>
      </c>
      <c r="C575" t="str">
        <f>IF(OR(    'BS-9'!B55=0,   'BS-9'!B55 =""),"",   'BS-9'!C55)</f>
        <v>Dairy Development  -Infrastructure-ക്ഷീര വികസനം-പശ്ചാത്തല സൌകര്യങ്ങള്‍</v>
      </c>
      <c r="D575">
        <f>IF(OR(    'BS-9'!B55=0,   'BS-9'!B55 =""),"",   'BS-9'!D55)</f>
        <v>0</v>
      </c>
      <c r="E575">
        <f>IF(OR(    'BS-9'!B55=0,   'BS-9'!B55 =""),"",   'BS-9'!E55)</f>
        <v>0</v>
      </c>
      <c r="F575">
        <f>IF(OR(    'BS-9'!B55=0,   'BS-9'!B55 =""),"",   'BS-9'!F55)</f>
        <v>0</v>
      </c>
      <c r="G575" t="str">
        <f>IF(B575="", "Blank Row", "BS-1"&amp;B575)</f>
        <v>BS-12501048</v>
      </c>
    </row>
    <row r="576">
      <c r="B576">
        <f>IF(OR(    'BS-9'!B56=0,   'BS-9'!B56 =""),"",   'BS-9'!B56)</f>
        <v>2501049</v>
      </c>
      <c r="C576" t="str">
        <f>IF(OR(    'BS-9'!B56=0,   'BS-9'!B56 =""),"",   'BS-9'!C56)</f>
        <v>FreshWater -Pisciculture-ശുദ്ധജല മത്സ്യ കൃഷി</v>
      </c>
      <c r="D576">
        <f>IF(OR(    'BS-9'!B56=0,   'BS-9'!B56 =""),"",   'BS-9'!D56)</f>
        <v>0</v>
      </c>
      <c r="E576">
        <f>IF(OR(    'BS-9'!B56=0,   'BS-9'!B56 =""),"",   'BS-9'!E56)</f>
        <v>0</v>
      </c>
      <c r="F576">
        <f>IF(OR(    'BS-9'!B56=0,   'BS-9'!B56 =""),"",   'BS-9'!F56)</f>
        <v>0</v>
      </c>
      <c r="G576" t="str">
        <f>IF(B576="", "Blank Row", "BS-1"&amp;B576)</f>
        <v>BS-12501049</v>
      </c>
    </row>
    <row r="577">
      <c r="B577">
        <f>IF(OR(    'BS-9'!B57=0,   'BS-9'!B57 =""),"",   'BS-9'!B57)</f>
        <v>2501050</v>
      </c>
      <c r="C577" t="str">
        <f>IF(OR(    'BS-9'!B57=0,   'BS-9'!B57 =""),"",   'BS-9'!C57)</f>
        <v>BrakishWater -Pisciculture- ഓരുജല മല്‍സ്യ കൃഷി</v>
      </c>
      <c r="D577">
        <f>IF(OR(    'BS-9'!B57=0,   'BS-9'!B57 =""),"",   'BS-9'!D57)</f>
        <v>0</v>
      </c>
      <c r="E577">
        <f>IF(OR(    'BS-9'!B57=0,   'BS-9'!B57 =""),"",   'BS-9'!E57)</f>
        <v>0</v>
      </c>
      <c r="F577">
        <f>IF(OR(    'BS-9'!B57=0,   'BS-9'!B57 =""),"",   'BS-9'!F57)</f>
        <v>0</v>
      </c>
      <c r="G577" t="str">
        <f>IF(B577="", "Blank Row", "BS-1"&amp;B577)</f>
        <v>BS-12501050</v>
      </c>
    </row>
    <row r="578">
      <c r="B578">
        <f>IF(OR(    'BS-9'!B58=0,   'BS-9'!B58 =""),"",   'BS-9'!B58)</f>
        <v>2501051</v>
      </c>
      <c r="C578" t="str">
        <f>IF(OR(    'BS-9'!B58=0,   'BS-9'!B58 =""),"",   'BS-9'!C58)</f>
        <v>Marine -Pisciculture-കടല്‍ മത്സ്യ കൃഷി</v>
      </c>
      <c r="D578">
        <f>IF(OR(    'BS-9'!B58=0,   'BS-9'!B58 =""),"",   'BS-9'!D58)</f>
        <v>0</v>
      </c>
      <c r="E578">
        <f>IF(OR(    'BS-9'!B58=0,   'BS-9'!B58 =""),"",   'BS-9'!E58)</f>
        <v>0</v>
      </c>
      <c r="F578">
        <f>IF(OR(    'BS-9'!B58=0,   'BS-9'!B58 =""),"",   'BS-9'!F58)</f>
        <v>0</v>
      </c>
      <c r="G578" t="str">
        <f>IF(B578="", "Blank Row", "BS-1"&amp;B578)</f>
        <v>BS-12501051</v>
      </c>
    </row>
    <row r="579">
      <c r="B579">
        <f>IF(OR(    'BS-9'!B59=0,   'BS-9'!B59 =""),"",   'BS-9'!B59)</f>
        <v>2501052</v>
      </c>
      <c r="C579" t="str">
        <f>IF(OR(    'BS-9'!B59=0,   'BS-9'!B59 =""),"",   'BS-9'!C59)</f>
        <v>Inland -Pisciculture-ഉള്‍നാടന്‍ മത്സ്യ കൃഷി</v>
      </c>
      <c r="D579">
        <f>IF(OR(    'BS-9'!B59=0,   'BS-9'!B59 =""),"",   'BS-9'!D59)</f>
        <v>0</v>
      </c>
      <c r="E579">
        <f>IF(OR(    'BS-9'!B59=0,   'BS-9'!B59 =""),"",   'BS-9'!E59)</f>
        <v>0</v>
      </c>
      <c r="F579">
        <f>IF(OR(    'BS-9'!B59=0,   'BS-9'!B59 =""),"",   'BS-9'!F59)</f>
        <v>0</v>
      </c>
      <c r="G579" t="str">
        <f>IF(B579="", "Blank Row", "BS-1"&amp;B579)</f>
        <v>BS-12501052</v>
      </c>
    </row>
    <row r="580">
      <c r="B580">
        <f>IF(OR(    'BS-9'!B60=0,   'BS-9'!B60 =""),"",   'BS-9'!B60)</f>
        <v>2501053</v>
      </c>
      <c r="C580" t="str">
        <f>IF(OR(    'BS-9'!B60=0,   'BS-9'!B60 =""),"",   'BS-9'!C60)</f>
        <v>Prawn Farming -Pisciculture-ചെമ്മീന്‍ കൃഷി</v>
      </c>
      <c r="D580">
        <f>IF(OR(    'BS-9'!B60=0,   'BS-9'!B60 =""),"",   'BS-9'!D60)</f>
        <v>0</v>
      </c>
      <c r="E580">
        <f>IF(OR(    'BS-9'!B60=0,   'BS-9'!B60 =""),"",   'BS-9'!E60)</f>
        <v>0</v>
      </c>
      <c r="F580">
        <f>IF(OR(    'BS-9'!B60=0,   'BS-9'!B60 =""),"",   'BS-9'!F60)</f>
        <v>0</v>
      </c>
      <c r="G580" t="str">
        <f>IF(B580="", "Blank Row", "BS-1"&amp;B580)</f>
        <v>BS-12501053</v>
      </c>
    </row>
    <row r="581">
      <c r="B581">
        <f>IF(OR(    'BS-9'!B61=0,   'BS-9'!B61 =""),"",   'BS-9'!B61)</f>
        <v>2501054</v>
      </c>
      <c r="C581" t="str">
        <f>IF(OR(    'BS-9'!B61=0,   'BS-9'!B61 =""),"",   'BS-9'!C61)</f>
        <v>Oyster Farming -Pisciculture- മുത്തുച്ചിപ്പി കൃഷി</v>
      </c>
      <c r="D581">
        <f>IF(OR(    'BS-9'!B61=0,   'BS-9'!B61 =""),"",   'BS-9'!D61)</f>
        <v>0</v>
      </c>
      <c r="E581">
        <f>IF(OR(    'BS-9'!B61=0,   'BS-9'!B61 =""),"",   'BS-9'!E61)</f>
        <v>0</v>
      </c>
      <c r="F581">
        <f>IF(OR(    'BS-9'!B61=0,   'BS-9'!B61 =""),"",   'BS-9'!F61)</f>
        <v>0</v>
      </c>
      <c r="G581" t="str">
        <f>IF(B581="", "Blank Row", "BS-1"&amp;B581)</f>
        <v>BS-12501054</v>
      </c>
    </row>
    <row r="582">
      <c r="B582">
        <f>IF(OR(    'BS-9'!B62=0,   'BS-9'!B62 =""),"",   'BS-9'!B62)</f>
        <v>2501055</v>
      </c>
      <c r="C582" t="str">
        <f>IF(OR(    'BS-9'!B62=0,   'BS-9'!B62 =""),"",   'BS-9'!C62)</f>
        <v>Seabass Farming -Pisciculture-മത്സ്യകൃഷി</v>
      </c>
      <c r="D582">
        <f>IF(OR(    'BS-9'!B62=0,   'BS-9'!B62 =""),"",   'BS-9'!D62)</f>
        <v>0</v>
      </c>
      <c r="E582">
        <f>IF(OR(    'BS-9'!B62=0,   'BS-9'!B62 =""),"",   'BS-9'!E62)</f>
        <v>0</v>
      </c>
      <c r="F582">
        <f>IF(OR(    'BS-9'!B62=0,   'BS-9'!B62 =""),"",   'BS-9'!F62)</f>
        <v>0</v>
      </c>
      <c r="G582" t="str">
        <f>IF(B582="", "Blank Row", "BS-1"&amp;B582)</f>
        <v>BS-12501055</v>
      </c>
    </row>
    <row r="583">
      <c r="B583">
        <f>IF(OR(    'BS-9'!B63=0,   'BS-9'!B63 =""),"",   'BS-9'!B63)</f>
        <v>2501056</v>
      </c>
      <c r="C583" t="str">
        <f>IF(OR(    'BS-9'!B63=0,   'BS-9'!B63 =""),"",   'BS-9'!C63)</f>
        <v>Crab Farming -Pisciculture-ഞണ്ട് കൃഷി</v>
      </c>
      <c r="D583">
        <f>IF(OR(    'BS-9'!B63=0,   'BS-9'!B63 =""),"",   'BS-9'!D63)</f>
        <v>0</v>
      </c>
      <c r="E583">
        <f>IF(OR(    'BS-9'!B63=0,   'BS-9'!B63 =""),"",   'BS-9'!E63)</f>
        <v>0</v>
      </c>
      <c r="F583">
        <f>IF(OR(    'BS-9'!B63=0,   'BS-9'!B63 =""),"",   'BS-9'!F63)</f>
        <v>0</v>
      </c>
      <c r="G583" t="str">
        <f>IF(B583="", "Blank Row", "BS-1"&amp;B583)</f>
        <v>BS-12501056</v>
      </c>
    </row>
    <row r="584">
      <c r="B584">
        <f>IF(OR(    'BS-9'!B64=0,   'BS-9'!B64 =""),"",   'BS-9'!B64)</f>
        <v>2501057</v>
      </c>
      <c r="C584" t="str">
        <f>IF(OR(    'BS-9'!B64=0,   'BS-9'!B64 =""),"",   'BS-9'!C64)</f>
        <v>Ornamental Fish Farming-അലങ്കാര മത്സ്യ കൃഷി</v>
      </c>
      <c r="D584">
        <f>IF(OR(    'BS-9'!B64=0,   'BS-9'!B64 =""),"",   'BS-9'!D64)</f>
        <v>0</v>
      </c>
      <c r="E584">
        <f>IF(OR(    'BS-9'!B64=0,   'BS-9'!B64 =""),"",   'BS-9'!E64)</f>
        <v>0</v>
      </c>
      <c r="F584">
        <f>IF(OR(    'BS-9'!B64=0,   'BS-9'!B64 =""),"",   'BS-9'!F64)</f>
        <v>0</v>
      </c>
      <c r="G584" t="str">
        <f>IF(B584="", "Blank Row", "BS-1"&amp;B584)</f>
        <v>BS-12501057</v>
      </c>
    </row>
    <row r="585">
      <c r="B585">
        <f>IF(OR(    'BS-9'!B65=0,   'BS-9'!B65 =""),"",   'BS-9'!B65)</f>
        <v>2501058</v>
      </c>
      <c r="C585" t="str">
        <f>IF(OR(    'BS-9'!B65=0,   'BS-9'!B65 =""),"",   'BS-9'!C65)</f>
        <v>Mussel Farming-ചിപ്പി കൃഷി</v>
      </c>
      <c r="D585">
        <f>IF(OR(    'BS-9'!B65=0,   'BS-9'!B65 =""),"",   'BS-9'!D65)</f>
        <v>0</v>
      </c>
      <c r="E585">
        <f>IF(OR(    'BS-9'!B65=0,   'BS-9'!B65 =""),"",   'BS-9'!E65)</f>
        <v>0</v>
      </c>
      <c r="F585">
        <f>IF(OR(    'BS-9'!B65=0,   'BS-9'!B65 =""),"",   'BS-9'!F65)</f>
        <v>0</v>
      </c>
      <c r="G585" t="str">
        <f>IF(B585="", "Blank Row", "BS-1"&amp;B585)</f>
        <v>BS-12501058</v>
      </c>
    </row>
    <row r="586">
      <c r="B586">
        <f>IF(OR(    'BS-9'!B66=0,   'BS-9'!B66 =""),"",   'BS-9'!B66)</f>
        <v>2501059</v>
      </c>
      <c r="C586" t="str">
        <f>IF(OR(    'BS-9'!B66=0,   'BS-9'!B66 =""),"",   'BS-9'!C66)</f>
        <v>Ranching-ലൈവ് സ്റോക്ക് ഫാം</v>
      </c>
      <c r="D586">
        <f>IF(OR(    'BS-9'!B66=0,   'BS-9'!B66 =""),"",   'BS-9'!D66)</f>
        <v>0</v>
      </c>
      <c r="E586">
        <f>IF(OR(    'BS-9'!B66=0,   'BS-9'!B66 =""),"",   'BS-9'!E66)</f>
        <v>0</v>
      </c>
      <c r="F586">
        <f>IF(OR(    'BS-9'!B66=0,   'BS-9'!B66 =""),"",   'BS-9'!F66)</f>
        <v>0</v>
      </c>
      <c r="G586" t="str">
        <f>IF(B586="", "Blank Row", "BS-1"&amp;B586)</f>
        <v>BS-12501059</v>
      </c>
    </row>
    <row r="587">
      <c r="B587">
        <f>IF(OR(    'BS-9'!B67=0,   'BS-9'!B67 =""),"",   'BS-9'!B67)</f>
        <v>2501060</v>
      </c>
      <c r="C587" t="str">
        <f>IF(OR(    'BS-9'!B67=0,   'BS-9'!B67 =""),"",   'BS-9'!C67)</f>
        <v>Fish Marketing-മത്സ്യ വിപണനം</v>
      </c>
      <c r="D587">
        <f>IF(OR(    'BS-9'!B67=0,   'BS-9'!B67 =""),"",   'BS-9'!D67)</f>
        <v>0</v>
      </c>
      <c r="E587">
        <f>IF(OR(    'BS-9'!B67=0,   'BS-9'!B67 =""),"",   'BS-9'!E67)</f>
        <v>0</v>
      </c>
      <c r="F587">
        <f>IF(OR(    'BS-9'!B67=0,   'BS-9'!B67 =""),"",   'BS-9'!F67)</f>
        <v>0</v>
      </c>
      <c r="G587" t="str">
        <f>IF(B587="", "Blank Row", "BS-1"&amp;B587)</f>
        <v>BS-12501060</v>
      </c>
    </row>
    <row r="588">
      <c r="B588">
        <f>IF(OR(    'BS-9'!B68=0,   'BS-9'!B68 =""),"",   'BS-9'!B68)</f>
        <v>2501061</v>
      </c>
      <c r="C588" t="str">
        <f>IF(OR(    'BS-9'!B68=0,   'BS-9'!B68 =""),"",   'BS-9'!C68)</f>
        <v>Fisheries Infrastructure-മത്സ്യകൃഷി-പശ്ചാത്തല സൌകര്യങ്ങള്‍</v>
      </c>
      <c r="D588">
        <f>IF(OR(    'BS-9'!B68=0,   'BS-9'!B68 =""),"",   'BS-9'!D68)</f>
        <v>0</v>
      </c>
      <c r="E588">
        <f>IF(OR(    'BS-9'!B68=0,   'BS-9'!B68 =""),"",   'BS-9'!E68)</f>
        <v>0</v>
      </c>
      <c r="F588">
        <f>IF(OR(    'BS-9'!B68=0,   'BS-9'!B68 =""),"",   'BS-9'!F68)</f>
        <v>0</v>
      </c>
      <c r="G588" t="str">
        <f>IF(B588="", "Blank Row", "BS-1"&amp;B588)</f>
        <v>BS-12501061</v>
      </c>
    </row>
    <row r="589">
      <c r="B589">
        <f>IF(OR(    'BS-9'!B69=0,   'BS-9'!B69 =""),"",   'BS-9'!B69)</f>
        <v>2501062</v>
      </c>
      <c r="C589" t="str">
        <f>IF(OR(    'BS-9'!B69=0,   'BS-9'!B69 =""),"",   'BS-9'!C69)</f>
        <v>Fisheries Related Facilities-മത്സ്യ ബന്ധനം -അനുബന്ധ സൌകര്യങ്ങള്‍</v>
      </c>
      <c r="D589">
        <f>IF(OR(    'BS-9'!B69=0,   'BS-9'!B69 =""),"",   'BS-9'!D69)</f>
        <v>0</v>
      </c>
      <c r="E589">
        <f>IF(OR(    'BS-9'!B69=0,   'BS-9'!B69 =""),"",   'BS-9'!E69)</f>
        <v>0</v>
      </c>
      <c r="F589">
        <f>IF(OR(    'BS-9'!B69=0,   'BS-9'!B69 =""),"",   'BS-9'!F69)</f>
        <v>0</v>
      </c>
      <c r="G589" t="str">
        <f>IF(B589="", "Blank Row", "BS-1"&amp;B589)</f>
        <v>BS-12501062</v>
      </c>
    </row>
    <row r="590">
      <c r="B590">
        <f>IF(OR(    'BS-9'!B70=0,   'BS-9'!B70 =""),"",   'BS-9'!B70)</f>
        <v>2501063</v>
      </c>
      <c r="C590" t="str">
        <f>IF(OR(    'BS-9'!B70=0,   'BS-9'!B70 =""),"",   'BS-9'!C70)</f>
        <v>Integrated Pisciculture-സംയോജിത മത്സ്യ കൃഷി</v>
      </c>
      <c r="D590">
        <f>IF(OR(    'BS-9'!B70=0,   'BS-9'!B70 =""),"",   'BS-9'!D70)</f>
        <v>0</v>
      </c>
      <c r="E590">
        <f>IF(OR(    'BS-9'!B70=0,   'BS-9'!B70 =""),"",   'BS-9'!E70)</f>
        <v>0</v>
      </c>
      <c r="F590">
        <f>IF(OR(    'BS-9'!B70=0,   'BS-9'!B70 =""),"",   'BS-9'!F70)</f>
        <v>0</v>
      </c>
      <c r="G590" t="str">
        <f>IF(B590="", "Blank Row", "BS-1"&amp;B590)</f>
        <v>BS-12501063</v>
      </c>
    </row>
    <row r="591">
      <c r="B591">
        <f>IF(OR(    'BS-9'!B71=0,   'BS-9'!B71 =""),"",   'BS-9'!B71)</f>
        <v>2501064</v>
      </c>
      <c r="C591" t="str">
        <f>IF(OR(    'BS-9'!B71=0,   'BS-9'!B71 =""),"",   'BS-9'!C71)</f>
        <v>Assistance to Fisheries Studies co-operative-</v>
      </c>
      <c r="D591">
        <f>IF(OR(    'BS-9'!B71=0,   'BS-9'!B71 =""),"",   'BS-9'!D71)</f>
        <v>0</v>
      </c>
      <c r="E591">
        <f>IF(OR(    'BS-9'!B71=0,   'BS-9'!B71 =""),"",   'BS-9'!E71)</f>
        <v>0</v>
      </c>
      <c r="F591">
        <f>IF(OR(    'BS-9'!B71=0,   'BS-9'!B71 =""),"",   'BS-9'!F71)</f>
        <v>0</v>
      </c>
      <c r="G591" t="str">
        <f>IF(B591="", "Blank Row", "BS-1"&amp;B591)</f>
        <v>BS-12501064</v>
      </c>
    </row>
    <row r="592">
      <c r="B592">
        <f>IF(OR(    'BS-9'!B72=0,   'BS-9'!B72 =""),"",   'BS-9'!B72)</f>
        <v>2502001</v>
      </c>
      <c r="C592" t="str">
        <f>IF(OR(    'BS-9'!B72=0,   'BS-9'!B72 =""),"",   'BS-9'!C72)</f>
        <v>Soil and Water Conservation - മണ്ണ് ജല സംരക്ഷണം</v>
      </c>
      <c r="D592">
        <f>IF(OR(    'BS-9'!B72=0,   'BS-9'!B72 =""),"",   'BS-9'!D72)</f>
        <v>0</v>
      </c>
      <c r="E592">
        <f>IF(OR(    'BS-9'!B72=0,   'BS-9'!B72 =""),"",   'BS-9'!E72)</f>
        <v>0</v>
      </c>
      <c r="F592">
        <f>IF(OR(    'BS-9'!B72=0,   'BS-9'!B72 =""),"",   'BS-9'!F72)</f>
        <v>0</v>
      </c>
      <c r="G592" t="str">
        <f>IF(B592="", "Blank Row", "BS-1"&amp;B592)</f>
        <v>BS-12502001</v>
      </c>
    </row>
    <row r="593">
      <c r="B593">
        <f>IF(OR(    'BS-9'!B73=0,   'BS-9'!B73 =""),"",   'BS-9'!B73)</f>
        <v>2502002</v>
      </c>
      <c r="C593" t="str">
        <f>IF(OR(    'BS-9'!B73=0,   'BS-9'!B73 =""),"",   'BS-9'!C73)</f>
        <v>Minor Irrigation-ചെറുകിട ജലസേചനം</v>
      </c>
      <c r="D593">
        <f>IF(OR(    'BS-9'!B73=0,   'BS-9'!B73 =""),"",   'BS-9'!D73)</f>
        <v>0</v>
      </c>
      <c r="E593">
        <f>IF(OR(    'BS-9'!B73=0,   'BS-9'!B73 =""),"",   'BS-9'!E73)</f>
        <v>0</v>
      </c>
      <c r="F593">
        <f>IF(OR(    'BS-9'!B73=0,   'BS-9'!B73 =""),"",   'BS-9'!F73)</f>
        <v>0</v>
      </c>
      <c r="G593" t="str">
        <f>IF(B593="", "Blank Row", "BS-1"&amp;B593)</f>
        <v>BS-12502002</v>
      </c>
    </row>
    <row r="594">
      <c r="B594">
        <f>IF(OR(    'BS-9'!B74=0,   'BS-9'!B74 =""),"",   'BS-9'!B74)</f>
        <v>2502003</v>
      </c>
      <c r="C594" t="str">
        <f>IF(OR(    'BS-9'!B74=0,   'BS-9'!B74 =""),"",   'BS-9'!C74)</f>
        <v>Flood control-വെള്ളപ്പൊക്ക നിവാരണം</v>
      </c>
      <c r="D594">
        <f>IF(OR(    'BS-9'!B74=0,   'BS-9'!B74 =""),"",   'BS-9'!D74)</f>
        <v>0</v>
      </c>
      <c r="E594">
        <f>IF(OR(    'BS-9'!B74=0,   'BS-9'!B74 =""),"",   'BS-9'!E74)</f>
        <v>0</v>
      </c>
      <c r="F594">
        <f>IF(OR(    'BS-9'!B74=0,   'BS-9'!B74 =""),"",   'BS-9'!F74)</f>
        <v>0</v>
      </c>
      <c r="G594" t="str">
        <f>IF(B594="", "Blank Row", "BS-1"&amp;B594)</f>
        <v>BS-12502003</v>
      </c>
    </row>
    <row r="595">
      <c r="B595">
        <f>IF(OR(    'BS-9'!B75=0,   'BS-9'!B75 =""),"",   'BS-9'!B75)</f>
        <v>2502004</v>
      </c>
      <c r="C595" t="str">
        <f>IF(OR(    'BS-9'!B75=0,   'BS-9'!B75 =""),"",   'BS-9'!C75)</f>
        <v xml:space="preserve">Minor Irrigation-Providing Individual Facilities-ചെറുകിട ജലസേചനം-വ്യക്തിഗതം </v>
      </c>
      <c r="D595">
        <f>IF(OR(    'BS-9'!B75=0,   'BS-9'!B75 =""),"",   'BS-9'!D75)</f>
        <v>0</v>
      </c>
      <c r="E595">
        <f>IF(OR(    'BS-9'!B75=0,   'BS-9'!B75 =""),"",   'BS-9'!E75)</f>
        <v>0</v>
      </c>
      <c r="F595">
        <f>IF(OR(    'BS-9'!B75=0,   'BS-9'!B75 =""),"",   'BS-9'!F75)</f>
        <v>0</v>
      </c>
      <c r="G595" t="str">
        <f>IF(B595="", "Blank Row", "BS-1"&amp;B595)</f>
        <v>BS-12502004</v>
      </c>
    </row>
    <row r="596">
      <c r="B596">
        <f>IF(OR(    'BS-9'!B76=0,   'BS-9'!B76 =""),"",   'BS-9'!B76)</f>
        <v>2502005</v>
      </c>
      <c r="C596" t="str">
        <f>IF(OR(    'BS-9'!B76=0,   'BS-9'!B76 =""),"",   'BS-9'!C76)</f>
        <v>Minor Irrigation-Lift Irrigation-ചെറുകിട ജലസേചനം-ലിഫ്റ്റ്‌ ഇറിഗേഷന്‍</v>
      </c>
      <c r="D596">
        <f>IF(OR(    'BS-9'!B76=0,   'BS-9'!B76 =""),"",   'BS-9'!D76)</f>
        <v>0</v>
      </c>
      <c r="E596">
        <f>IF(OR(    'BS-9'!B76=0,   'BS-9'!B76 =""),"",   'BS-9'!E76)</f>
        <v>0</v>
      </c>
      <c r="F596">
        <f>IF(OR(    'BS-9'!B76=0,   'BS-9'!B76 =""),"",   'BS-9'!F76)</f>
        <v>0</v>
      </c>
      <c r="G596" t="str">
        <f>IF(B596="", "Blank Row", "BS-1"&amp;B596)</f>
        <v>BS-12502005</v>
      </c>
    </row>
    <row r="597">
      <c r="B597">
        <f>IF(OR(    'BS-9'!B77=0,   'BS-9'!B77 =""),"",   'BS-9'!B77)</f>
        <v>2502006</v>
      </c>
      <c r="C597" t="str">
        <f>IF(OR(    'BS-9'!B77=0,   'BS-9'!B77 =""),"",   'BS-9'!C77)</f>
        <v>Water Conservation-ജല സംരക്ഷണം</v>
      </c>
      <c r="D597">
        <f>IF(OR(    'BS-9'!B77=0,   'BS-9'!B77 =""),"",   'BS-9'!D77)</f>
        <v>0</v>
      </c>
      <c r="E597">
        <f>IF(OR(    'BS-9'!B77=0,   'BS-9'!B77 =""),"",   'BS-9'!E77)</f>
        <v>0</v>
      </c>
      <c r="F597">
        <f>IF(OR(    'BS-9'!B77=0,   'BS-9'!B77 =""),"",   'BS-9'!F77)</f>
        <v>0</v>
      </c>
      <c r="G597" t="str">
        <f>IF(B597="", "Blank Row", "BS-1"&amp;B597)</f>
        <v>BS-12502006</v>
      </c>
    </row>
    <row r="598">
      <c r="B598">
        <f>IF(OR(    'BS-9'!B78=0,   'BS-9'!B78 =""),"",   'BS-9'!B78)</f>
        <v>2503001</v>
      </c>
      <c r="C598" t="str">
        <f>IF(OR(    'BS-9'!B78=0,   'BS-9'!B78 =""),"",   'BS-9'!C78)</f>
        <v>Small scale industries and Micro enterprises-  ചെറുകിട വ്യവസായങ്ങളും സൂക്ഷ്മ സംരംഭങ്ങളും</v>
      </c>
      <c r="D598">
        <f>IF(OR(    'BS-9'!B78=0,   'BS-9'!B78 =""),"",   'BS-9'!D78)</f>
        <v>0</v>
      </c>
      <c r="E598">
        <f>IF(OR(    'BS-9'!B78=0,   'BS-9'!B78 =""),"",   'BS-9'!E78)</f>
        <v>0</v>
      </c>
      <c r="F598">
        <f>IF(OR(    'BS-9'!B78=0,   'BS-9'!B78 =""),"",   'BS-9'!F78)</f>
        <v>0</v>
      </c>
      <c r="G598" t="str">
        <f>IF(B598="", "Blank Row", "BS-1"&amp;B598)</f>
        <v>BS-12503001</v>
      </c>
    </row>
    <row r="599">
      <c r="B599">
        <f>IF(OR(    'BS-9'!B79=0,   'BS-9'!B79 =""),"",   'BS-9'!B79)</f>
        <v>2503002</v>
      </c>
      <c r="C599" t="str">
        <f>IF(OR(    'BS-9'!B79=0,   'BS-9'!B79 =""),"",   'BS-9'!C79)</f>
        <v>Handicrafts Industry-കൈത്തൊഴില്‍ സംരംഭങ്ങള്‍</v>
      </c>
      <c r="D599">
        <f>IF(OR(    'BS-9'!B79=0,   'BS-9'!B79 =""),"",   'BS-9'!D79)</f>
        <v>0</v>
      </c>
      <c r="E599">
        <f>IF(OR(    'BS-9'!B79=0,   'BS-9'!B79 =""),"",   'BS-9'!E79)</f>
        <v>0</v>
      </c>
      <c r="F599">
        <f>IF(OR(    'BS-9'!B79=0,   'BS-9'!B79 =""),"",   'BS-9'!F79)</f>
        <v>0</v>
      </c>
      <c r="G599" t="str">
        <f>IF(B599="", "Blank Row", "BS-1"&amp;B599)</f>
        <v>BS-12503002</v>
      </c>
    </row>
    <row r="600">
      <c r="B600">
        <f>IF(OR(    'BS-9'!B80=0,   'BS-9'!B80 =""),"",   'BS-9'!B80)</f>
        <v>2503003</v>
      </c>
      <c r="C600" t="str">
        <f>IF(OR(    'BS-9'!B80=0,   'BS-9'!B80 =""),"",   'BS-9'!C80)</f>
        <v>Handlooms Industry -കൈത്തറി വ്യവസായം</v>
      </c>
      <c r="D600">
        <f>IF(OR(    'BS-9'!B80=0,   'BS-9'!B80 =""),"",   'BS-9'!D80)</f>
        <v>0</v>
      </c>
      <c r="E600">
        <f>IF(OR(    'BS-9'!B80=0,   'BS-9'!B80 =""),"",   'BS-9'!E80)</f>
        <v>0</v>
      </c>
      <c r="F600">
        <f>IF(OR(    'BS-9'!B80=0,   'BS-9'!B80 =""),"",   'BS-9'!F80)</f>
        <v>0</v>
      </c>
      <c r="G600" t="str">
        <f>IF(B600="", "Blank Row", "BS-1"&amp;B600)</f>
        <v>BS-12503003</v>
      </c>
    </row>
    <row r="601">
      <c r="B601">
        <f>IF(OR(    'BS-9'!B81=0,   'BS-9'!B81 =""),"",   'BS-9'!B81)</f>
        <v>2503004</v>
      </c>
      <c r="C601" t="str">
        <f>IF(OR(    'BS-9'!B81=0,   'BS-9'!B81 =""),"",   'BS-9'!C81)</f>
        <v>Coir Industry -കയര്‍ വ്യവസായം</v>
      </c>
      <c r="D601">
        <f>IF(OR(    'BS-9'!B81=0,   'BS-9'!B81 =""),"",   'BS-9'!D81)</f>
        <v>0</v>
      </c>
      <c r="E601">
        <f>IF(OR(    'BS-9'!B81=0,   'BS-9'!B81 =""),"",   'BS-9'!E81)</f>
        <v>0</v>
      </c>
      <c r="F601">
        <f>IF(OR(    'BS-9'!B81=0,   'BS-9'!B81 =""),"",   'BS-9'!F81)</f>
        <v>0</v>
      </c>
      <c r="G601" t="str">
        <f>IF(B601="", "Blank Row", "BS-1"&amp;B601)</f>
        <v>BS-12503004</v>
      </c>
    </row>
    <row r="602">
      <c r="B602">
        <f>IF(OR(    'BS-9'!B82=0,   'BS-9'!B82 =""),"",   'BS-9'!B82)</f>
        <v>2503005</v>
      </c>
      <c r="C602" t="str">
        <f>IF(OR(    'BS-9'!B82=0,   'BS-9'!B82 =""),"",   'BS-9'!C82)</f>
        <v>Khadi and Village Industries-ഖാദി,ഗ്രാമ വ്യവസായം</v>
      </c>
      <c r="D602">
        <f>IF(OR(    'BS-9'!B82=0,   'BS-9'!B82 =""),"",   'BS-9'!D82)</f>
        <v>0</v>
      </c>
      <c r="E602">
        <f>IF(OR(    'BS-9'!B82=0,   'BS-9'!B82 =""),"",   'BS-9'!E82)</f>
        <v>0</v>
      </c>
      <c r="F602">
        <f>IF(OR(    'BS-9'!B82=0,   'BS-9'!B82 =""),"",   'BS-9'!F82)</f>
        <v>0</v>
      </c>
      <c r="G602" t="str">
        <f>IF(B602="", "Blank Row", "BS-1"&amp;B602)</f>
        <v>BS-12503005</v>
      </c>
    </row>
    <row r="603">
      <c r="B603">
        <f>IF(OR(    'BS-9'!B83=0,   'BS-9'!B83 =""),"",   'BS-9'!B83)</f>
        <v>2503006</v>
      </c>
      <c r="C603" t="str">
        <f>IF(OR(    'BS-9'!B83=0,   'BS-9'!B83 =""),"",   'BS-9'!C83)</f>
        <v>Sericulture Industry-പട്ടുനൂല്‍ വ്യവസായം</v>
      </c>
      <c r="D603">
        <f>IF(OR(    'BS-9'!B83=0,   'BS-9'!B83 =""),"",   'BS-9'!D83)</f>
        <v>0</v>
      </c>
      <c r="E603">
        <f>IF(OR(    'BS-9'!B83=0,   'BS-9'!B83 =""),"",   'BS-9'!E83)</f>
        <v>0</v>
      </c>
      <c r="F603">
        <f>IF(OR(    'BS-9'!B83=0,   'BS-9'!B83 =""),"",   'BS-9'!F83)</f>
        <v>0</v>
      </c>
      <c r="G603" t="str">
        <f>IF(B603="", "Blank Row", "BS-1"&amp;B603)</f>
        <v>BS-12503006</v>
      </c>
    </row>
    <row r="604">
      <c r="B604">
        <f>IF(OR(    'BS-9'!B84=0,   'BS-9'!B84 =""),"",   'BS-9'!B84)</f>
        <v>2503007</v>
      </c>
      <c r="C604" t="str">
        <f>IF(OR(    'BS-9'!B84=0,   'BS-9'!B84 =""),"",   'BS-9'!C84)</f>
        <v>Electronic and Electrical Industry-ഇലക്ട്രോണിക്/ഇലക്ട്രിക് വ്യവസായം</v>
      </c>
      <c r="D604">
        <f>IF(OR(    'BS-9'!B84=0,   'BS-9'!B84 =""),"",   'BS-9'!D84)</f>
        <v>0</v>
      </c>
      <c r="E604">
        <f>IF(OR(    'BS-9'!B84=0,   'BS-9'!B84 =""),"",   'BS-9'!E84)</f>
        <v>0</v>
      </c>
      <c r="F604">
        <f>IF(OR(    'BS-9'!B84=0,   'BS-9'!B84 =""),"",   'BS-9'!F84)</f>
        <v>0</v>
      </c>
      <c r="G604" t="str">
        <f>IF(B604="", "Blank Row", "BS-1"&amp;B604)</f>
        <v>BS-12503007</v>
      </c>
    </row>
    <row r="605">
      <c r="B605">
        <f>IF(OR(    'BS-9'!B85=0,   'BS-9'!B85 =""),"",   'BS-9'!B85)</f>
        <v>2503008</v>
      </c>
      <c r="C605" t="str">
        <f>IF(OR(    'BS-9'!B85=0,   'BS-9'!B85 =""),"",   'BS-9'!C85)</f>
        <v>Other Industries-മറ്റ് വ്യവസായങ്ങള്‍</v>
      </c>
      <c r="D605">
        <f>IF(OR(    'BS-9'!B85=0,   'BS-9'!B85 =""),"",   'BS-9'!D85)</f>
        <v>0</v>
      </c>
      <c r="E605">
        <f>IF(OR(    'BS-9'!B85=0,   'BS-9'!B85 =""),"",   'BS-9'!E85)</f>
        <v>0</v>
      </c>
      <c r="F605">
        <f>IF(OR(    'BS-9'!B85=0,   'BS-9'!B85 =""),"",   'BS-9'!F85)</f>
        <v>0</v>
      </c>
      <c r="G605" t="str">
        <f>IF(B605="", "Blank Row", "BS-1"&amp;B605)</f>
        <v>BS-12503008</v>
      </c>
    </row>
    <row r="606">
      <c r="B606">
        <f>IF(OR(    'BS-9'!B86=0,   'BS-9'!B86 =""),"",   'BS-9'!B86)</f>
        <v>2503009</v>
      </c>
      <c r="C606" t="str">
        <f>IF(OR(    'BS-9'!B86=0,   'BS-9'!B86 =""),"",   'BS-9'!C86)</f>
        <v>Industrial Training Programs-വ്യവസായ പരിശീലന പരിപാടികള്‍</v>
      </c>
      <c r="D606">
        <f>IF(OR(    'BS-9'!B86=0,   'BS-9'!B86 =""),"",   'BS-9'!D86)</f>
        <v>0</v>
      </c>
      <c r="E606">
        <f>IF(OR(    'BS-9'!B86=0,   'BS-9'!B86 =""),"",   'BS-9'!E86)</f>
        <v>0</v>
      </c>
      <c r="F606">
        <f>IF(OR(    'BS-9'!B86=0,   'BS-9'!B86 =""),"",   'BS-9'!F86)</f>
        <v>0</v>
      </c>
      <c r="G606" t="str">
        <f>IF(B606="", "Blank Row", "BS-1"&amp;B606)</f>
        <v>BS-12503009</v>
      </c>
    </row>
    <row r="607">
      <c r="B607">
        <f>IF(OR(    'BS-9'!B87=0,   'BS-9'!B87 =""),"",   'BS-9'!B87)</f>
        <v>2503010</v>
      </c>
      <c r="C607" t="str">
        <f>IF(OR(    'BS-9'!B87=0,   'BS-9'!B87 =""),"",   'BS-9'!C87)</f>
        <v xml:space="preserve">Industries and Co-operative Sector-വ്യവസായ/സഹകരണ മേഖല </v>
      </c>
      <c r="D607">
        <f>IF(OR(    'BS-9'!B87=0,   'BS-9'!B87 =""),"",   'BS-9'!D87)</f>
        <v>0</v>
      </c>
      <c r="E607">
        <f>IF(OR(    'BS-9'!B87=0,   'BS-9'!B87 =""),"",   'BS-9'!E87)</f>
        <v>0</v>
      </c>
      <c r="F607">
        <f>IF(OR(    'BS-9'!B87=0,   'BS-9'!B87 =""),"",   'BS-9'!F87)</f>
        <v>0</v>
      </c>
      <c r="G607" t="str">
        <f>IF(B607="", "Blank Row", "BS-1"&amp;B607)</f>
        <v>BS-12503010</v>
      </c>
    </row>
    <row r="608">
      <c r="B608">
        <f>IF(OR(    'BS-9'!B88=0,   'BS-9'!B88 =""),"",   'BS-9'!B88)</f>
        <v>2503011</v>
      </c>
      <c r="C608" t="str">
        <f>IF(OR(    'BS-9'!B88=0,   'BS-9'!B88 =""),"",   'BS-9'!C88)</f>
        <v>Total Energy Security Mission Programs-സമ്പൂര്‍ണ ഊര്‍ജ സുരക്ഷാ പരിപാടി</v>
      </c>
      <c r="D608">
        <f>IF(OR(    'BS-9'!B88=0,   'BS-9'!B88 =""),"",   'BS-9'!D88)</f>
        <v>0</v>
      </c>
      <c r="E608">
        <f>IF(OR(    'BS-9'!B88=0,   'BS-9'!B88 =""),"",   'BS-9'!E88)</f>
        <v>0</v>
      </c>
      <c r="F608">
        <f>IF(OR(    'BS-9'!B88=0,   'BS-9'!B88 =""),"",   'BS-9'!F88)</f>
        <v>0</v>
      </c>
      <c r="G608" t="str">
        <f>IF(B608="", "Blank Row", "BS-1"&amp;B608)</f>
        <v>BS-12503011</v>
      </c>
    </row>
    <row r="609">
      <c r="B609">
        <f>IF(OR(    'BS-9'!B89=0,   'BS-9'!B89 =""),"",   'BS-9'!B89)</f>
        <v>2503012</v>
      </c>
      <c r="C609" t="str">
        <f>IF(OR(    'BS-9'!B89=0,   'BS-9'!B89 =""),"",   'BS-9'!C89)</f>
        <v>Other programs in Industrial Sector-വ്യവസായ മേഖലയിലെ മറ്റ് പരിപാടികള്‍</v>
      </c>
      <c r="D609">
        <f>IF(OR(    'BS-9'!B89=0,   'BS-9'!B89 =""),"",   'BS-9'!D89)</f>
        <v>0</v>
      </c>
      <c r="E609">
        <f>IF(OR(    'BS-9'!B89=0,   'BS-9'!B89 =""),"",   'BS-9'!E89)</f>
        <v>0</v>
      </c>
      <c r="F609">
        <f>IF(OR(    'BS-9'!B89=0,   'BS-9'!B89 =""),"",   'BS-9'!F89)</f>
        <v>0</v>
      </c>
      <c r="G609" t="str">
        <f>IF(B609="", "Blank Row", "BS-1"&amp;B609)</f>
        <v>BS-12503012</v>
      </c>
    </row>
    <row r="610">
      <c r="B610">
        <f>IF(OR(    'BS-9'!B90=0,   'BS-9'!B90 =""),"",   'BS-9'!B90)</f>
        <v>2503013</v>
      </c>
      <c r="C610" t="str">
        <f>IF(OR(    'BS-9'!B90=0,   'BS-9'!B90 =""),"",   'BS-9'!C90)</f>
        <v>Financial Assistance to SC/ST for Jobs Abroad-പട്ടിക ജാതി പട്ടിക വര്‍ഗക്കാര്‍ക്ക് വിദേശ ജോലിക്ക് ധന സഹായം</v>
      </c>
      <c r="D610">
        <f>IF(OR(    'BS-9'!B90=0,   'BS-9'!B90 =""),"",   'BS-9'!D90)</f>
        <v>0</v>
      </c>
      <c r="E610">
        <f>IF(OR(    'BS-9'!B90=0,   'BS-9'!B90 =""),"",   'BS-9'!E90)</f>
        <v>0</v>
      </c>
      <c r="F610">
        <f>IF(OR(    'BS-9'!B90=0,   'BS-9'!B90 =""),"",   'BS-9'!F90)</f>
        <v>0</v>
      </c>
      <c r="G610" t="str">
        <f>IF(B610="", "Blank Row", "BS-1"&amp;B610)</f>
        <v>BS-12503013</v>
      </c>
    </row>
    <row r="611">
      <c r="B611">
        <f>IF(OR(    'BS-9'!B91=0,   'BS-9'!B91 =""),"",   'BS-9'!B91)</f>
        <v>2503014</v>
      </c>
      <c r="C611" t="str">
        <f>IF(OR(    'BS-9'!B91=0,   'BS-9'!B91 =""),"",   'BS-9'!C91)</f>
        <v>Traditional Handicrafts-പരമ്പരാഗത കൈതൊഴിലുകള്‍</v>
      </c>
      <c r="D611">
        <f>IF(OR(    'BS-9'!B91=0,   'BS-9'!B91 =""),"",   'BS-9'!D91)</f>
        <v>0</v>
      </c>
      <c r="E611">
        <f>IF(OR(    'BS-9'!B91=0,   'BS-9'!B91 =""),"",   'BS-9'!E91)</f>
        <v>0</v>
      </c>
      <c r="F611">
        <f>IF(OR(    'BS-9'!B91=0,   'BS-9'!B91 =""),"",   'BS-9'!F91)</f>
        <v>0</v>
      </c>
      <c r="G611" t="str">
        <f>IF(B611="", "Blank Row", "BS-1"&amp;B611)</f>
        <v>BS-12503014</v>
      </c>
    </row>
    <row r="612">
      <c r="B612">
        <f>IF(OR(    'BS-9'!B92=0,   'BS-9'!B92 =""),"",   'BS-9'!B92)</f>
        <v>2503015</v>
      </c>
      <c r="C612" t="str">
        <f>IF(OR(    'BS-9'!B92=0,   'BS-9'!B92 =""),"",   'BS-9'!C92)</f>
        <v>Service Enterprises-സേവന സംരംഭങ്ങള്‍</v>
      </c>
      <c r="D612">
        <f>IF(OR(    'BS-9'!B92=0,   'BS-9'!B92 =""),"",   'BS-9'!D92)</f>
        <v>0</v>
      </c>
      <c r="E612">
        <f>IF(OR(    'BS-9'!B92=0,   'BS-9'!B92 =""),"",   'BS-9'!E92)</f>
        <v>0</v>
      </c>
      <c r="F612">
        <f>IF(OR(    'BS-9'!B92=0,   'BS-9'!B92 =""),"",   'BS-9'!F92)</f>
        <v>0</v>
      </c>
      <c r="G612" t="str">
        <f>IF(B612="", "Blank Row", "BS-1"&amp;B612)</f>
        <v>BS-12503015</v>
      </c>
    </row>
    <row r="613">
      <c r="B613">
        <f>IF(OR(    'BS-9'!B93=0,   'BS-9'!B93 =""),"",   'BS-9'!B93)</f>
        <v>2503016</v>
      </c>
      <c r="C613" t="str">
        <f>IF(OR(    'BS-9'!B93=0,   'BS-9'!B93 =""),"",   'BS-9'!C93)</f>
        <v>Market Promotion-വിപണന പ്രോത്സാഹന പരിപാടികള്‍</v>
      </c>
      <c r="D613">
        <f>IF(OR(    'BS-9'!B93=0,   'BS-9'!B93 =""),"",   'BS-9'!D93)</f>
        <v>0</v>
      </c>
      <c r="E613">
        <f>IF(OR(    'BS-9'!B93=0,   'BS-9'!B93 =""),"",   'BS-9'!E93)</f>
        <v>0</v>
      </c>
      <c r="F613">
        <f>IF(OR(    'BS-9'!B93=0,   'BS-9'!B93 =""),"",   'BS-9'!F93)</f>
        <v>0</v>
      </c>
      <c r="G613" t="str">
        <f>IF(B613="", "Blank Row", "BS-1"&amp;B613)</f>
        <v>BS-12503016</v>
      </c>
    </row>
    <row r="614">
      <c r="B614">
        <f>IF(OR(    'BS-9'!B94=0,   'BS-9'!B94 =""),"",   'BS-9'!B94)</f>
        <v>2503017</v>
      </c>
      <c r="C614" t="str">
        <f>IF(OR(    'BS-9'!B94=0,   'BS-9'!B94 =""),"",   'BS-9'!C94)</f>
        <v>Financial Assistance  to co-operative societies-സഹകരണ സംരംഭങ്ങള്‍ക്കുള്ള സാമ്പത്തിക സഹായം</v>
      </c>
      <c r="D614">
        <f>IF(OR(    'BS-9'!B94=0,   'BS-9'!B94 =""),"",   'BS-9'!D94)</f>
        <v>0</v>
      </c>
      <c r="E614">
        <f>IF(OR(    'BS-9'!B94=0,   'BS-9'!B94 =""),"",   'BS-9'!E94)</f>
        <v>0</v>
      </c>
      <c r="F614">
        <f>IF(OR(    'BS-9'!B94=0,   'BS-9'!B94 =""),"",   'BS-9'!F94)</f>
        <v>0</v>
      </c>
      <c r="G614" t="str">
        <f>IF(B614="", "Blank Row", "BS-1"&amp;B614)</f>
        <v>BS-12503017</v>
      </c>
    </row>
    <row r="615">
      <c r="B615">
        <f>IF(OR(    'BS-9'!B95=0,   'BS-9'!B95 =""),"",   'BS-9'!B95)</f>
        <v>2503018</v>
      </c>
      <c r="C615" t="str">
        <f>IF(OR(    'BS-9'!B95=0,   'BS-9'!B95 =""),"",   'BS-9'!C95)</f>
        <v>Revolving Fund for Kudumbasree Employment Programs-കുടുംബശ്രീ സംരംഭങ്ങള്‍ക്ക്‌ റിവോള്‍വിംഗ് ഫണ്ട്</v>
      </c>
      <c r="D615">
        <f>IF(OR(    'BS-9'!B95=0,   'BS-9'!B95 =""),"",   'BS-9'!D95)</f>
        <v>0</v>
      </c>
      <c r="E615">
        <f>IF(OR(    'BS-9'!B95=0,   'BS-9'!B95 =""),"",   'BS-9'!E95)</f>
        <v>0</v>
      </c>
      <c r="F615">
        <f>IF(OR(    'BS-9'!B95=0,   'BS-9'!B95 =""),"",   'BS-9'!F95)</f>
        <v>0</v>
      </c>
      <c r="G615" t="str">
        <f>IF(B615="", "Blank Row", "BS-1"&amp;B615)</f>
        <v>BS-12503018</v>
      </c>
    </row>
    <row r="616">
      <c r="B616">
        <f>IF(OR(    'BS-9'!B96=0,   'BS-9'!B96 =""),"",   'BS-9'!B96)</f>
        <v>2504001</v>
      </c>
      <c r="C616" t="str">
        <f>IF(OR(    'BS-9'!B96=0,   'BS-9'!B96 =""),"",   'BS-9'!C96)</f>
        <v>Environment Conservation -പ്രകൃതി സംരക്ഷണം</v>
      </c>
      <c r="D616">
        <f>IF(OR(    'BS-9'!B96=0,   'BS-9'!B96 =""),"",   'BS-9'!D96)</f>
        <v>0</v>
      </c>
      <c r="E616">
        <f>IF(OR(    'BS-9'!B96=0,   'BS-9'!B96 =""),"",   'BS-9'!E96)</f>
        <v>0</v>
      </c>
      <c r="F616">
        <f>IF(OR(    'BS-9'!B96=0,   'BS-9'!B96 =""),"",   'BS-9'!F96)</f>
        <v>0</v>
      </c>
      <c r="G616" t="str">
        <f>IF(B616="", "Blank Row", "BS-1"&amp;B616)</f>
        <v>BS-12504001</v>
      </c>
    </row>
    <row r="617">
      <c r="B617">
        <f>IF(OR(    'BS-9'!B97=0,   'BS-9'!B97 =""),"",   'BS-9'!B97)</f>
        <v>2504002</v>
      </c>
      <c r="C617" t="str">
        <f>IF(OR(    'BS-9'!B97=0,   'BS-9'!B97 =""),"",   'BS-9'!C97)</f>
        <v>Interventions in Environmental Sector-പ്രകൃതി സംരക്ഷണത്തിന് വേണ്ടിയുള്ള മറ്റ് ഇടപെടലുകള്‍</v>
      </c>
      <c r="D617">
        <f>IF(OR(    'BS-9'!B97=0,   'BS-9'!B97 =""),"",   'BS-9'!D97)</f>
        <v>0</v>
      </c>
      <c r="E617">
        <f>IF(OR(    'BS-9'!B97=0,   'BS-9'!B97 =""),"",   'BS-9'!E97)</f>
        <v>0</v>
      </c>
      <c r="F617">
        <f>IF(OR(    'BS-9'!B97=0,   'BS-9'!B97 =""),"",   'BS-9'!F97)</f>
        <v>0</v>
      </c>
      <c r="G617" t="str">
        <f>IF(B617="", "Blank Row", "BS-1"&amp;B617)</f>
        <v>BS-12504002</v>
      </c>
    </row>
    <row r="618">
      <c r="B618">
        <f>IF(OR(    'BS-9'!B98=0,   'BS-9'!B98 =""),"",   'BS-9'!B98)</f>
        <v>2505001</v>
      </c>
      <c r="C618" t="str">
        <f>IF(OR(    'BS-9'!B98=0,   'BS-9'!B98 =""),"",   'BS-9'!C98)</f>
        <v>Micro  Hydel Power Generation-സൂക്ഷ്മ  ജല വൈദ്യുത പദ്ധതികള്‍</v>
      </c>
      <c r="D618">
        <f>IF(OR(    'BS-9'!B98=0,   'BS-9'!B98 =""),"",   'BS-9'!D98)</f>
        <v>0</v>
      </c>
      <c r="E618">
        <f>IF(OR(    'BS-9'!B98=0,   'BS-9'!B98 =""),"",   'BS-9'!E98)</f>
        <v>0</v>
      </c>
      <c r="F618">
        <f>IF(OR(    'BS-9'!B98=0,   'BS-9'!B98 =""),"",   'BS-9'!F98)</f>
        <v>0</v>
      </c>
      <c r="G618" t="str">
        <f>IF(B618="", "Blank Row", "BS-1"&amp;B618)</f>
        <v>BS-12505001</v>
      </c>
    </row>
    <row r="619">
      <c r="B619">
        <f>IF(OR(    'BS-9'!B99=0,   'BS-9'!B99 =""),"",   'BS-9'!B99)</f>
        <v>2505002</v>
      </c>
      <c r="C619" t="str">
        <f>IF(OR(    'BS-9'!B99=0,   'BS-9'!B99 =""),"",   'BS-9'!C99)</f>
        <v>Mini  Hydel Power Generation-ചെറുകിട ജല വൈദ്യുത പദ്ധതികള്‍</v>
      </c>
      <c r="D619">
        <f>IF(OR(    'BS-9'!B99=0,   'BS-9'!B99 =""),"",   'BS-9'!D99)</f>
        <v>0</v>
      </c>
      <c r="E619">
        <f>IF(OR(    'BS-9'!B99=0,   'BS-9'!B99 =""),"",   'BS-9'!E99)</f>
        <v>0</v>
      </c>
      <c r="F619">
        <f>IF(OR(    'BS-9'!B99=0,   'BS-9'!B99 =""),"",   'BS-9'!F99)</f>
        <v>0</v>
      </c>
      <c r="G619" t="str">
        <f>IF(B619="", "Blank Row", "BS-1"&amp;B619)</f>
        <v>BS-12505002</v>
      </c>
    </row>
    <row r="620">
      <c r="B620">
        <f>IF(OR(    'BS-9'!B100=0,   'BS-9'!B100 =""),"",   'BS-9'!B100)</f>
        <v>2505003</v>
      </c>
      <c r="C620" t="str">
        <f>IF(OR(    'BS-9'!B100=0,   'BS-9'!B100 =""),"",   'BS-9'!C100)</f>
        <v>Solar Power Generation-സൌരോര്‍ജ പദ്ധതികള്‍</v>
      </c>
      <c r="D620">
        <f>IF(OR(    'BS-9'!B100=0,   'BS-9'!B100 =""),"",   'BS-9'!D100)</f>
        <v>0</v>
      </c>
      <c r="E620">
        <f>IF(OR(    'BS-9'!B100=0,   'BS-9'!B100 =""),"",   'BS-9'!E100)</f>
        <v>1650600</v>
      </c>
      <c r="F620">
        <f>IF(OR(    'BS-9'!B100=0,   'BS-9'!B100 =""),"",   'BS-9'!F100)</f>
        <v>0</v>
      </c>
      <c r="G620" t="str">
        <f>IF(B620="", "Blank Row", "BS-1"&amp;B620)</f>
        <v>BS-12505003</v>
      </c>
    </row>
    <row r="621">
      <c r="B621">
        <f>IF(OR(    'BS-9'!B101=0,   'BS-9'!B101 =""),"",   'BS-9'!B101)</f>
        <v>2505004</v>
      </c>
      <c r="C621" t="str">
        <f>IF(OR(    'BS-9'!B101=0,   'BS-9'!B101 =""),"",   'BS-9'!C101)</f>
        <v>Wind Power Generation-കാറ്റില്‍ നിന്നുള്ള വൈദ്യുതി ഉല്പാദനം</v>
      </c>
      <c r="D621">
        <f>IF(OR(    'BS-9'!B101=0,   'BS-9'!B101 =""),"",   'BS-9'!D101)</f>
        <v>0</v>
      </c>
      <c r="E621">
        <f>IF(OR(    'BS-9'!B101=0,   'BS-9'!B101 =""),"",   'BS-9'!E101)</f>
        <v>0</v>
      </c>
      <c r="F621">
        <f>IF(OR(    'BS-9'!B101=0,   'BS-9'!B101 =""),"",   'BS-9'!F101)</f>
        <v>0</v>
      </c>
      <c r="G621" t="str">
        <f>IF(B621="", "Blank Row", "BS-1"&amp;B621)</f>
        <v>BS-12505004</v>
      </c>
    </row>
    <row r="622">
      <c r="B622">
        <f>IF(OR(    'BS-9'!B102=0,   'BS-9'!B102 =""),"",   'BS-9'!B102)</f>
        <v>2505005</v>
      </c>
      <c r="C622" t="str">
        <f>IF(OR(    'BS-9'!B102=0,   'BS-9'!B102 =""),"",   'BS-9'!C102)</f>
        <v>Biogas Plant-ബയോഗ്യാസ് പ്ലാന്റ്</v>
      </c>
      <c r="D622">
        <f>IF(OR(    'BS-9'!B102=0,   'BS-9'!B102 =""),"",   'BS-9'!D102)</f>
        <v>0</v>
      </c>
      <c r="E622">
        <f>IF(OR(    'BS-9'!B102=0,   'BS-9'!B102 =""),"",   'BS-9'!E102)</f>
        <v>0</v>
      </c>
      <c r="F622">
        <f>IF(OR(    'BS-9'!B102=0,   'BS-9'!B102 =""),"",   'BS-9'!F102)</f>
        <v>0</v>
      </c>
      <c r="G622" t="str">
        <f>IF(B622="", "Blank Row", "BS-1"&amp;B622)</f>
        <v>BS-12505005</v>
      </c>
    </row>
    <row r="623">
      <c r="B623" t="str">
        <f>IF(OR(    'BS-9'!B103=0,   'BS-9'!B103 =""),"",   'BS-9'!B103)</f>
        <v/>
      </c>
      <c r="C623" t="str">
        <f>IF(OR(    'BS-9'!B103=0,   'BS-9'!B103 =""),"",   'BS-9'!C103)</f>
        <v/>
      </c>
      <c r="D623" t="str">
        <f>IF(OR(    'BS-9'!B103=0,   'BS-9'!B103 =""),"",   'BS-9'!D103)</f>
        <v/>
      </c>
      <c r="E623" t="str">
        <f>IF(OR(    'BS-9'!B103=0,   'BS-9'!B103 =""),"",   'BS-9'!E103)</f>
        <v/>
      </c>
      <c r="F623" t="str">
        <f>IF(OR(    'BS-9'!B103=0,   'BS-9'!B103 =""),"",   'BS-9'!F103)</f>
        <v/>
      </c>
      <c r="G623" t="str">
        <f>IF(B623="", "Blank Row", "BS-1"&amp;B623)</f>
        <v>Blank Row</v>
      </c>
    </row>
    <row r="624">
      <c r="B624" t="str">
        <f>IF(OR(    'BS-9'!B104=0,   'BS-9'!B104 =""),"",   'BS-9'!B104)</f>
        <v/>
      </c>
      <c r="C624" t="str">
        <f>IF(OR(    'BS-9'!B104=0,   'BS-9'!B104 =""),"",   'BS-9'!C104)</f>
        <v/>
      </c>
      <c r="D624" t="str">
        <f>IF(OR(    'BS-9'!B104=0,   'BS-9'!B104 =""),"",   'BS-9'!D104)</f>
        <v/>
      </c>
      <c r="E624" t="str">
        <f>IF(OR(    'BS-9'!B104=0,   'BS-9'!B104 =""),"",   'BS-9'!E104)</f>
        <v/>
      </c>
      <c r="F624" t="str">
        <f>IF(OR(    'BS-9'!B104=0,   'BS-9'!B104 =""),"",   'BS-9'!F104)</f>
        <v/>
      </c>
      <c r="G624" t="str">
        <f>IF(B624="", "Blank Row", "BS-1"&amp;B624)</f>
        <v>Blank Row</v>
      </c>
    </row>
    <row r="625">
      <c r="B625" t="str">
        <f>IF(OR(    'BS-9'!B105=0,   'BS-9'!B105 =""),"",   'BS-9'!B105)</f>
        <v/>
      </c>
      <c r="C625" t="str">
        <f>IF(OR(    'BS-9'!B105=0,   'BS-9'!B105 =""),"",   'BS-9'!C105)</f>
        <v/>
      </c>
      <c r="D625" t="str">
        <f>IF(OR(    'BS-9'!B105=0,   'BS-9'!B105 =""),"",   'BS-9'!D105)</f>
        <v/>
      </c>
      <c r="E625" t="str">
        <f>IF(OR(    'BS-9'!B105=0,   'BS-9'!B105 =""),"",   'BS-9'!E105)</f>
        <v/>
      </c>
      <c r="F625" t="str">
        <f>IF(OR(    'BS-9'!B105=0,   'BS-9'!B105 =""),"",   'BS-9'!F105)</f>
        <v/>
      </c>
      <c r="G625" t="str">
        <f>IF(B625="", "Blank Row", "BS-1"&amp;B625)</f>
        <v>Blank Row</v>
      </c>
    </row>
    <row r="626">
      <c r="B626" t="str">
        <f>IF(OR(    'BS-9'!B106=0,   'BS-9'!B106 =""),"",   'BS-9'!B106)</f>
        <v/>
      </c>
      <c r="C626" t="str">
        <f>IF(OR(    'BS-9'!B106=0,   'BS-9'!B106 =""),"",   'BS-9'!C106)</f>
        <v/>
      </c>
      <c r="D626" t="str">
        <f>IF(OR(    'BS-9'!B106=0,   'BS-9'!B106 =""),"",   'BS-9'!D106)</f>
        <v/>
      </c>
      <c r="E626" t="str">
        <f>IF(OR(    'BS-9'!B106=0,   'BS-9'!B106 =""),"",   'BS-9'!E106)</f>
        <v/>
      </c>
      <c r="F626" t="str">
        <f>IF(OR(    'BS-9'!B106=0,   'BS-9'!B106 =""),"",   'BS-9'!F106)</f>
        <v/>
      </c>
      <c r="G626" t="str">
        <f>IF(B626="", "Blank Row", "BS-1"&amp;B626)</f>
        <v>Blank Row</v>
      </c>
    </row>
    <row r="627">
      <c r="B627" t="str">
        <f>IF(OR(    'BS-9'!B107=0,   'BS-9'!B107 =""),"",   'BS-9'!B107)</f>
        <v/>
      </c>
      <c r="C627" t="str">
        <f>IF(OR(    'BS-9'!B107=0,   'BS-9'!B107 =""),"",   'BS-9'!C107)</f>
        <v/>
      </c>
      <c r="D627" t="str">
        <f>IF(OR(    'BS-9'!B107=0,   'BS-9'!B107 =""),"",   'BS-9'!D107)</f>
        <v/>
      </c>
      <c r="E627" t="str">
        <f>IF(OR(    'BS-9'!B107=0,   'BS-9'!B107 =""),"",   'BS-9'!E107)</f>
        <v/>
      </c>
      <c r="F627" t="str">
        <f>IF(OR(    'BS-9'!B107=0,   'BS-9'!B107 =""),"",   'BS-9'!F107)</f>
        <v/>
      </c>
      <c r="G627" t="str">
        <f>IF(B627="", "Blank Row", "BS-1"&amp;B627)</f>
        <v>Blank Row</v>
      </c>
    </row>
    <row r="628">
      <c r="B628" t="str">
        <f>IF(OR(    'BS-9'!B108=0,   'BS-9'!B108 =""),"",   'BS-9'!B108)</f>
        <v/>
      </c>
      <c r="C628" t="str">
        <f>IF(OR(    'BS-9'!B108=0,   'BS-9'!B108 =""),"",   'BS-9'!C108)</f>
        <v/>
      </c>
      <c r="D628" t="str">
        <f>IF(OR(    'BS-9'!B108=0,   'BS-9'!B108 =""),"",   'BS-9'!D108)</f>
        <v/>
      </c>
      <c r="E628" t="str">
        <f>IF(OR(    'BS-9'!B108=0,   'BS-9'!B108 =""),"",   'BS-9'!E108)</f>
        <v/>
      </c>
      <c r="F628" t="str">
        <f>IF(OR(    'BS-9'!B108=0,   'BS-9'!B108 =""),"",   'BS-9'!F108)</f>
        <v/>
      </c>
      <c r="G628" t="str">
        <f>IF(B628="", "Blank Row", "BS-1"&amp;B628)</f>
        <v>Blank Row</v>
      </c>
    </row>
    <row r="629">
      <c r="B629" t="str">
        <f>IF(OR(    'BS-9'!B109=0,   'BS-9'!B109 =""),"",   'BS-9'!B109)</f>
        <v/>
      </c>
      <c r="C629" t="str">
        <f>IF(OR(    'BS-9'!B109=0,   'BS-9'!B109 =""),"",   'BS-9'!C109)</f>
        <v/>
      </c>
      <c r="D629" t="str">
        <f>IF(OR(    'BS-9'!B109=0,   'BS-9'!B109 =""),"",   'BS-9'!D109)</f>
        <v/>
      </c>
      <c r="E629" t="str">
        <f>IF(OR(    'BS-9'!B109=0,   'BS-9'!B109 =""),"",   'BS-9'!E109)</f>
        <v/>
      </c>
      <c r="F629" t="str">
        <f>IF(OR(    'BS-9'!B109=0,   'BS-9'!B109 =""),"",   'BS-9'!F109)</f>
        <v/>
      </c>
      <c r="G629" t="str">
        <f>IF(B629="", "Blank Row", "BS-1"&amp;B629)</f>
        <v>Blank Row</v>
      </c>
    </row>
    <row r="630">
      <c r="B630">
        <f>IF(OR(    'BS-9'!B110=0,   'BS-9'!B110 =""),"",   'BS-9'!B110)</f>
        <v>250</v>
      </c>
      <c r="C630" t="str">
        <f>IF(OR(    'BS-9'!B110=0,   'BS-9'!B110 =""),"",   'BS-9'!C110)</f>
        <v>Total-Decentralised Plan Programme - Productive Sector-ഉത്പാദന മേഖല ആകെ</v>
      </c>
      <c r="D630">
        <f>SUBTOTAL(9,D528:D629)</f>
        <v>8990341</v>
      </c>
      <c r="E630">
        <f>SUBTOTAL(9,E528:E629)</f>
        <v>13907231</v>
      </c>
      <c r="F630">
        <f>SUBTOTAL(9,F528:F629)</f>
        <v>14099320</v>
      </c>
      <c r="G630" t="str">
        <f>IF(B630="", "Blank Row", "BS-1"&amp;B630)</f>
        <v>BS-1250</v>
      </c>
    </row>
    <row r="631" xml:space="preserve">
      <c r="B631" t="str">
        <v>BS-9 PARTICULARS</v>
      </c>
      <c r="D631" t="str">
        <f>D32</f>
        <v>Actuals for the year 2023-2024   (യഥാര്‍ത്ഥ കണക്ക് 2023-2024)</v>
      </c>
      <c r="E631" t="str">
        <f>E32</f>
        <v>Budget  for the  year (including all revisions) 2024-2025  (പരിഷ്കരിച്ച ബജറ്റ്  2024-2025)</v>
      </c>
      <c r="F631" t="str" xml:space="preserve">
        <f>F32</f>
        <v xml:space="preserve">Budget for the Year2025-2026
 (ബജറ്റ്-2025-2026)</v>
      </c>
      <c r="G631" t="str">
        <v>Statement</v>
      </c>
    </row>
    <row r="632">
      <c r="B632" t="str">
        <f>'BS-9'!B111</f>
        <v>251 - Decentralised Plan Programme - Service Sector-സേവന മേഖല</v>
      </c>
      <c r="G632" t="str">
        <f>IF(B632="", "Blank Row", "BS-1"&amp;B632)</f>
        <v>BS-1251 - Decentralised Plan Programme - Service Sector-സേവന മേഖല</v>
      </c>
    </row>
    <row r="633">
      <c r="B633">
        <f>IF(OR(    'BS-9'!B112=0,   'BS-9'!B112 =""),"",   'BS-9'!B112)</f>
        <v>2510115</v>
      </c>
      <c r="C633" t="str">
        <f>IF(OR(    'BS-9'!B112=0,   'BS-9'!B112 =""),"",   'BS-9'!C112)</f>
        <v>Literacy  Equivalance Examination-സാക്ഷരത -തുല്യതാ പരീക്ഷ</v>
      </c>
      <c r="D633">
        <f>IF(OR(    'BS-9'!B112=0,   'BS-9'!B112 =""),"",   'BS-9'!D112)</f>
        <v>0</v>
      </c>
      <c r="E633">
        <f>IF(OR(    'BS-9'!B112=0,   'BS-9'!B112 =""),"",   'BS-9'!E112)</f>
        <v>0</v>
      </c>
      <c r="F633">
        <f>IF(OR(    'BS-9'!B112=0,   'BS-9'!B112 =""),"",   'BS-9'!F112)</f>
        <v>0</v>
      </c>
      <c r="G633" t="str">
        <f>IF(B633="", "Blank Row", "BS-1"&amp;B633)</f>
        <v>BS-12510115</v>
      </c>
    </row>
    <row r="634">
      <c r="B634">
        <f>IF(OR(    'BS-9'!B113=0,   'BS-9'!B113 =""),"",   'BS-9'!B113)</f>
        <v>2511001</v>
      </c>
      <c r="C634" t="str">
        <f>IF(OR(    'BS-9'!B113=0,   'BS-9'!B113 =""),"",   'BS-9'!C113)</f>
        <v>Pre-primary Education -പ്രീ-പ്രൈമറി വിദ്യാഭ്യാസം</v>
      </c>
      <c r="D634">
        <f>IF(OR(    'BS-9'!B113=0,   'BS-9'!B113 =""),"",   'BS-9'!D113)</f>
        <v>0</v>
      </c>
      <c r="E634">
        <f>IF(OR(    'BS-9'!B113=0,   'BS-9'!B113 =""),"",   'BS-9'!E113)</f>
        <v>0</v>
      </c>
      <c r="F634">
        <f>IF(OR(    'BS-9'!B113=0,   'BS-9'!B113 =""),"",   'BS-9'!F113)</f>
        <v>0</v>
      </c>
      <c r="G634" t="str">
        <f>IF(B634="", "Blank Row", "BS-1"&amp;B634)</f>
        <v>BS-12511001</v>
      </c>
    </row>
    <row r="635">
      <c r="B635">
        <f>IF(OR(    'BS-9'!B114=0,   'BS-9'!B114 =""),"",   'BS-9'!B114)</f>
        <v>2511002</v>
      </c>
      <c r="C635" t="str">
        <f>IF(OR(    'BS-9'!B114=0,   'BS-9'!B114 =""),"",   'BS-9'!C114)</f>
        <v>Primary Education-പ്രൈമറി വിദ്യാഭ്യാസം</v>
      </c>
      <c r="D635">
        <f>IF(OR(    'BS-9'!B114=0,   'BS-9'!B114 =""),"",   'BS-9'!D114)</f>
        <v>0</v>
      </c>
      <c r="E635">
        <f>IF(OR(    'BS-9'!B114=0,   'BS-9'!B114 =""),"",   'BS-9'!E114)</f>
        <v>0</v>
      </c>
      <c r="F635">
        <f>IF(OR(    'BS-9'!B114=0,   'BS-9'!B114 =""),"",   'BS-9'!F114)</f>
        <v>0</v>
      </c>
      <c r="G635" t="str">
        <f>IF(B635="", "Blank Row", "BS-1"&amp;B635)</f>
        <v>BS-12511002</v>
      </c>
    </row>
    <row r="636">
      <c r="B636">
        <f>IF(OR(    'BS-9'!B115=0,   'BS-9'!B115 =""),"",   'BS-9'!B115)</f>
        <v>2511003</v>
      </c>
      <c r="C636" t="str">
        <f>IF(OR(    'BS-9'!B115=0,   'BS-9'!B115 =""),"",   'BS-9'!C115)</f>
        <v>High School Education-ഹൈസ്കൂള്‍ വിദ്യാഭ്യാസം</v>
      </c>
      <c r="D636">
        <f>IF(OR(    'BS-9'!B115=0,   'BS-9'!B115 =""),"",   'BS-9'!D115)</f>
        <v>0</v>
      </c>
      <c r="E636">
        <f>IF(OR(    'BS-9'!B115=0,   'BS-9'!B115 =""),"",   'BS-9'!E115)</f>
        <v>0</v>
      </c>
      <c r="F636">
        <f>IF(OR(    'BS-9'!B115=0,   'BS-9'!B115 =""),"",   'BS-9'!F115)</f>
        <v>0</v>
      </c>
      <c r="G636" t="str">
        <f>IF(B636="", "Blank Row", "BS-1"&amp;B636)</f>
        <v>BS-12511003</v>
      </c>
    </row>
    <row r="637">
      <c r="B637">
        <f>IF(OR(    'BS-9'!B116=0,   'BS-9'!B116 =""),"",   'BS-9'!B116)</f>
        <v>2511004</v>
      </c>
      <c r="C637" t="str">
        <f>IF(OR(    'BS-9'!B116=0,   'BS-9'!B116 =""),"",   'BS-9'!C116)</f>
        <v>Higher Secondary/Vocational Higher Secondary School Education-ഹയര്‍ സെക്കണ്ടറി / തൊഴില്‍ അധിഷ്ടിത ഹയര്‍ സെക്കണ്ടറി വിദ്യാഭ്യാസം</v>
      </c>
      <c r="D637">
        <f>IF(OR(    'BS-9'!B116=0,   'BS-9'!B116 =""),"",   'BS-9'!D116)</f>
        <v>0</v>
      </c>
      <c r="E637">
        <f>IF(OR(    'BS-9'!B116=0,   'BS-9'!B116 =""),"",   'BS-9'!E116)</f>
        <v>0</v>
      </c>
      <c r="F637">
        <f>IF(OR(    'BS-9'!B116=0,   'BS-9'!B116 =""),"",   'BS-9'!F116)</f>
        <v>0</v>
      </c>
      <c r="G637" t="str">
        <f>IF(B637="", "Blank Row", "BS-1"&amp;B637)</f>
        <v>BS-12511004</v>
      </c>
    </row>
    <row r="638">
      <c r="B638">
        <f>IF(OR(    'BS-9'!B117=0,   'BS-9'!B117 =""),"",   'BS-9'!B117)</f>
        <v>2511005</v>
      </c>
      <c r="C638" t="str">
        <f>IF(OR(    'BS-9'!B117=0,   'BS-9'!B117 =""),"",   'BS-9'!C117)</f>
        <v>Technical Education-സാങ്കേതിക വിദ്യാഭ്യാസം</v>
      </c>
      <c r="D638">
        <f>IF(OR(    'BS-9'!B117=0,   'BS-9'!B117 =""),"",   'BS-9'!D117)</f>
        <v>0</v>
      </c>
      <c r="E638">
        <f>IF(OR(    'BS-9'!B117=0,   'BS-9'!B117 =""),"",   'BS-9'!E117)</f>
        <v>0</v>
      </c>
      <c r="F638">
        <f>IF(OR(    'BS-9'!B117=0,   'BS-9'!B117 =""),"",   'BS-9'!F117)</f>
        <v>0</v>
      </c>
      <c r="G638" t="str">
        <f>IF(B638="", "Blank Row", "BS-1"&amp;B638)</f>
        <v>BS-12511005</v>
      </c>
    </row>
    <row r="639">
      <c r="B639">
        <f>IF(OR(    'BS-9'!B118=0,   'BS-9'!B118 =""),"",   'BS-9'!B118)</f>
        <v>2511006</v>
      </c>
      <c r="C639" t="str">
        <f>IF(OR(    'BS-9'!B118=0,   'BS-9'!B118 =""),"",   'BS-9'!C118)</f>
        <v>SSA &amp; Other Educational Programs-സര്‍വ ശിക്ഷ അഭിയാനും മറ്റ് വിദ്യാഭ്യാസ പരിപാടികളും</v>
      </c>
      <c r="D639">
        <f>IF(OR(    'BS-9'!B118=0,   'BS-9'!B118 =""),"",   'BS-9'!D118)</f>
        <v>600000</v>
      </c>
      <c r="E639">
        <f>IF(OR(    'BS-9'!B118=0,   'BS-9'!B118 =""),"",   'BS-9'!E118)</f>
        <v>600000</v>
      </c>
      <c r="F639">
        <f>IF(OR(    'BS-9'!B118=0,   'BS-9'!B118 =""),"",   'BS-9'!F118)</f>
        <v>600000</v>
      </c>
      <c r="G639" t="str">
        <f>IF(B639="", "Blank Row", "BS-1"&amp;B639)</f>
        <v>BS-12511006</v>
      </c>
    </row>
    <row r="640">
      <c r="B640">
        <f>IF(OR(    'BS-9'!B119=0,   'BS-9'!B119 =""),"",   'BS-9'!B119)</f>
        <v>2511007</v>
      </c>
      <c r="C640" t="str">
        <f>IF(OR(    'BS-9'!B119=0,   'BS-9'!B119 =""),"",   'BS-9'!C119)</f>
        <v>Sports-സ്പോട്സ്</v>
      </c>
      <c r="D640">
        <f>IF(OR(    'BS-9'!B119=0,   'BS-9'!B119 =""),"",   'BS-9'!D119)</f>
        <v>0</v>
      </c>
      <c r="E640">
        <f>IF(OR(    'BS-9'!B119=0,   'BS-9'!B119 =""),"",   'BS-9'!E119)</f>
        <v>0</v>
      </c>
      <c r="F640">
        <f>IF(OR(    'BS-9'!B119=0,   'BS-9'!B119 =""),"",   'BS-9'!F119)</f>
        <v>0</v>
      </c>
      <c r="G640" t="str">
        <f>IF(B640="", "Blank Row", "BS-1"&amp;B640)</f>
        <v>BS-12511007</v>
      </c>
    </row>
    <row r="641">
      <c r="B641">
        <f>IF(OR(    'BS-9'!B120=0,   'BS-9'!B120 =""),"",   'BS-9'!B120)</f>
        <v>2511008</v>
      </c>
      <c r="C641" t="str">
        <f>IF(OR(    'BS-9'!B120=0,   'BS-9'!B120 =""),"",   'BS-9'!C120)</f>
        <v>Youth Welfare-യുവജനക്ഷേമം</v>
      </c>
      <c r="D641">
        <f>IF(OR(    'BS-9'!B120=0,   'BS-9'!B120 =""),"",   'BS-9'!D120)</f>
        <v>0</v>
      </c>
      <c r="E641">
        <f>IF(OR(    'BS-9'!B120=0,   'BS-9'!B120 =""),"",   'BS-9'!E120)</f>
        <v>0</v>
      </c>
      <c r="F641">
        <f>IF(OR(    'BS-9'!B120=0,   'BS-9'!B120 =""),"",   'BS-9'!F120)</f>
        <v>50000</v>
      </c>
      <c r="G641" t="str">
        <f>IF(B641="", "Blank Row", "BS-1"&amp;B641)</f>
        <v>BS-12511008</v>
      </c>
    </row>
    <row r="642">
      <c r="B642">
        <f>IF(OR(    'BS-9'!B121=0,   'BS-9'!B121 =""),"",   'BS-9'!B121)</f>
        <v>2511009</v>
      </c>
      <c r="C642" t="str">
        <f>IF(OR(    'BS-9'!B121=0,   'BS-9'!B121 =""),"",   'BS-9'!C121)</f>
        <v>Reading Rooms and Libraries-വായന ശാലകളും റീഡിംഗ്  റൂമുകളും</v>
      </c>
      <c r="D642">
        <f>IF(OR(    'BS-9'!B121=0,   'BS-9'!B121 =""),"",   'BS-9'!D121)</f>
        <v>0</v>
      </c>
      <c r="E642">
        <f>IF(OR(    'BS-9'!B121=0,   'BS-9'!B121 =""),"",   'BS-9'!E121)</f>
        <v>0</v>
      </c>
      <c r="F642">
        <f>IF(OR(    'BS-9'!B121=0,   'BS-9'!B121 =""),"",   'BS-9'!F121)</f>
        <v>0</v>
      </c>
      <c r="G642" t="str">
        <f>IF(B642="", "Blank Row", "BS-1"&amp;B642)</f>
        <v>BS-12511009</v>
      </c>
    </row>
    <row r="643">
      <c r="B643">
        <f>IF(OR(    'BS-9'!B122=0,   'BS-9'!B122 =""),"",   'BS-9'!B122)</f>
        <v>2511010</v>
      </c>
      <c r="C643" t="str">
        <f>IF(OR(    'BS-9'!B122=0,   'BS-9'!B122 =""),"",   'BS-9'!C122)</f>
        <v>Arts and Culture-കല-സംസ്കാരം</v>
      </c>
      <c r="D643">
        <f>IF(OR(    'BS-9'!B122=0,   'BS-9'!B122 =""),"",   'BS-9'!D122)</f>
        <v>0</v>
      </c>
      <c r="E643">
        <f>IF(OR(    'BS-9'!B122=0,   'BS-9'!B122 =""),"",   'BS-9'!E122)</f>
        <v>0</v>
      </c>
      <c r="F643">
        <f>IF(OR(    'BS-9'!B122=0,   'BS-9'!B122 =""),"",   'BS-9'!F122)</f>
        <v>0</v>
      </c>
      <c r="G643" t="str">
        <f>IF(B643="", "Blank Row", "BS-1"&amp;B643)</f>
        <v>BS-12511010</v>
      </c>
    </row>
    <row r="644">
      <c r="B644">
        <f>IF(OR(    'BS-9'!B123=0,   'BS-9'!B123 =""),"",   'BS-9'!B123)</f>
        <v>2511011</v>
      </c>
      <c r="C644" t="str">
        <f>IF(OR(    'BS-9'!B123=0,   'BS-9'!B123 =""),"",   'BS-9'!C123)</f>
        <v xml:space="preserve">Continuing Education and Non-formal Education അനൌപചാരിക വിദ്യാഭ്യാസവും തുടര്‍ വിദ്യാഭ്യാസവും  </v>
      </c>
      <c r="D644">
        <f>IF(OR(    'BS-9'!B123=0,   'BS-9'!B123 =""),"",   'BS-9'!D123)</f>
        <v>0</v>
      </c>
      <c r="E644">
        <f>IF(OR(    'BS-9'!B123=0,   'BS-9'!B123 =""),"",   'BS-9'!E123)</f>
        <v>0</v>
      </c>
      <c r="F644">
        <f>IF(OR(    'BS-9'!B123=0,   'BS-9'!B123 =""),"",   'BS-9'!F123)</f>
        <v>0</v>
      </c>
      <c r="G644" t="str">
        <f>IF(B644="", "Blank Row", "BS-1"&amp;B644)</f>
        <v>BS-12511011</v>
      </c>
    </row>
    <row r="645">
      <c r="B645">
        <f>IF(OR(    'BS-9'!B124=0,   'BS-9'!B124 =""),"",   'BS-9'!B124)</f>
        <v>2511012</v>
      </c>
      <c r="C645" t="str">
        <f>IF(OR(    'BS-9'!B124=0,   'BS-9'!B124 =""),"",   'BS-9'!C124)</f>
        <v>Vocational Higher Secondary Education - തൊഴില്‍ അധിഷ്ടിത ഹയര്‍ സെക്കണ്ടറി വിദ്യാഭ്യാസം</v>
      </c>
      <c r="D645">
        <f>IF(OR(    'BS-9'!B124=0,   'BS-9'!B124 =""),"",   'BS-9'!D124)</f>
        <v>0</v>
      </c>
      <c r="E645">
        <f>IF(OR(    'BS-9'!B124=0,   'BS-9'!B124 =""),"",   'BS-9'!E124)</f>
        <v>0</v>
      </c>
      <c r="F645">
        <f>IF(OR(    'BS-9'!B124=0,   'BS-9'!B124 =""),"",   'BS-9'!F124)</f>
        <v>0</v>
      </c>
      <c r="G645" t="str">
        <f>IF(B645="", "Blank Row", "BS-1"&amp;B645)</f>
        <v>BS-12511012</v>
      </c>
    </row>
    <row r="646">
      <c r="B646">
        <f>IF(OR(    'BS-9'!B125=0,   'BS-9'!B125 =""),"",   'BS-9'!B125)</f>
        <v>2511013</v>
      </c>
      <c r="C646" t="str">
        <f>IF(OR(    'BS-9'!B125=0,   'BS-9'!B125 =""),"",   'BS-9'!C125)</f>
        <v>Education-Related Activities-വിദ്യാഭ്യാസ -അനുബന്ധ  പ്രവര്‍ത്തനങ്ങള്‍</v>
      </c>
      <c r="D646">
        <f>IF(OR(    'BS-9'!B125=0,   'BS-9'!B125 =""),"",   'BS-9'!D125)</f>
        <v>0</v>
      </c>
      <c r="E646">
        <f>IF(OR(    'BS-9'!B125=0,   'BS-9'!B125 =""),"",   'BS-9'!E125)</f>
        <v>0</v>
      </c>
      <c r="F646">
        <f>IF(OR(    'BS-9'!B125=0,   'BS-9'!B125 =""),"",   'BS-9'!F125)</f>
        <v>0</v>
      </c>
      <c r="G646" t="str">
        <f>IF(B646="", "Blank Row", "BS-1"&amp;B646)</f>
        <v>BS-12511013</v>
      </c>
    </row>
    <row r="647">
      <c r="B647">
        <f>IF(OR(    'BS-9'!B126=0,   'BS-9'!B126 =""),"",   'BS-9'!B126)</f>
        <v>2511014</v>
      </c>
      <c r="C647" t="str">
        <f>IF(OR(    'BS-9'!B126=0,   'BS-9'!B126 =""),"",   'BS-9'!C126)</f>
        <v>Financial Assistance for  SC/ST Students For Higher Education Admission-പട്ടിക ജാതി പട്ടിക വര്‍ഗ വിദ്യാര്‍ഥികള്‍ക്ക്  ഉന്നത വിദ്യാഭ്യാസത്തിനു ധന സഹായം</v>
      </c>
      <c r="D647">
        <f>IF(OR(    'BS-9'!B126=0,   'BS-9'!B126 =""),"",   'BS-9'!D126)</f>
        <v>0</v>
      </c>
      <c r="E647">
        <f>IF(OR(    'BS-9'!B126=0,   'BS-9'!B126 =""),"",   'BS-9'!E126)</f>
        <v>0</v>
      </c>
      <c r="F647">
        <f>IF(OR(    'BS-9'!B126=0,   'BS-9'!B126 =""),"",   'BS-9'!F126)</f>
        <v>0</v>
      </c>
      <c r="G647" t="str">
        <f>IF(B647="", "Blank Row", "BS-1"&amp;B647)</f>
        <v>BS-12511014</v>
      </c>
    </row>
    <row r="648">
      <c r="B648">
        <f>IF(OR(    'BS-9'!B127=0,   'BS-9'!B127 =""),"",   'BS-9'!B127)</f>
        <v>2511015</v>
      </c>
      <c r="C648" t="str">
        <f>IF(OR(    'BS-9'!B127=0,   'BS-9'!B127 =""),"",   'BS-9'!C127)</f>
        <v>Reading Rooms ,Libraries - Books-വായന ശാലകളും റീഡിംഗ്  റൂമുകളും-പുസ്തകങ്ങള്‍</v>
      </c>
      <c r="D648">
        <f>IF(OR(    'BS-9'!B127=0,   'BS-9'!B127 =""),"",   'BS-9'!D127)</f>
        <v>0</v>
      </c>
      <c r="E648">
        <f>IF(OR(    'BS-9'!B127=0,   'BS-9'!B127 =""),"",   'BS-9'!E127)</f>
        <v>0</v>
      </c>
      <c r="F648">
        <f>IF(OR(    'BS-9'!B127=0,   'BS-9'!B127 =""),"",   'BS-9'!F127)</f>
        <v>0</v>
      </c>
      <c r="G648" t="str">
        <f>IF(B648="", "Blank Row", "BS-1"&amp;B648)</f>
        <v>BS-12511015</v>
      </c>
    </row>
    <row r="649">
      <c r="B649">
        <f>IF(OR(    'BS-9'!B128=0,   'BS-9'!B128 =""),"",   'BS-9'!B128)</f>
        <v>2511016</v>
      </c>
      <c r="C649" t="str">
        <f>IF(OR(    'BS-9'!B128=0,   'BS-9'!B128 =""),"",   'BS-9'!C128)</f>
        <v>Reading Rooms ,Libraries - Periodicals-വായന ശാലകളും റീഡിംഗ്  റൂമുകളും-ആനുകാലികങ്ങള്‍</v>
      </c>
      <c r="D649">
        <f>IF(OR(    'BS-9'!B128=0,   'BS-9'!B128 =""),"",   'BS-9'!D128)</f>
        <v>0</v>
      </c>
      <c r="E649">
        <f>IF(OR(    'BS-9'!B128=0,   'BS-9'!B128 =""),"",   'BS-9'!E128)</f>
        <v>0</v>
      </c>
      <c r="F649">
        <f>IF(OR(    'BS-9'!B128=0,   'BS-9'!B128 =""),"",   'BS-9'!F128)</f>
        <v>0</v>
      </c>
      <c r="G649" t="str">
        <f>IF(B649="", "Blank Row", "BS-1"&amp;B649)</f>
        <v>BS-12511016</v>
      </c>
    </row>
    <row r="650">
      <c r="B650">
        <f>IF(OR(    'BS-9'!B129=0,   'BS-9'!B129 =""),"",   'BS-9'!B129)</f>
        <v>2511017</v>
      </c>
      <c r="C650" t="str">
        <f>IF(OR(    'BS-9'!B129=0,   'BS-9'!B129 =""),"",   'BS-9'!C129)</f>
        <v>Grama sabha/Ward sabha Center-ഗ്രാമ സഭ/വാര്‍ഡ്‌ സഭ കേന്ദ്രങ്ങള്‍</v>
      </c>
      <c r="D650">
        <f>IF(OR(    'BS-9'!B129=0,   'BS-9'!B129 =""),"",   'BS-9'!D129)</f>
        <v>0</v>
      </c>
      <c r="E650">
        <f>IF(OR(    'BS-9'!B129=0,   'BS-9'!B129 =""),"",   'BS-9'!E129)</f>
        <v>0</v>
      </c>
      <c r="F650">
        <f>IF(OR(    'BS-9'!B129=0,   'BS-9'!B129 =""),"",   'BS-9'!F129)</f>
        <v>0</v>
      </c>
      <c r="G650" t="str">
        <f>IF(B650="", "Blank Row", "BS-1"&amp;B650)</f>
        <v>BS-12511017</v>
      </c>
    </row>
    <row r="651">
      <c r="B651">
        <f>IF(OR(    'BS-9'!B130=0,   'BS-9'!B130 =""),"",   'BS-9'!B130)</f>
        <v>2511018</v>
      </c>
      <c r="C651" t="str">
        <f>IF(OR(    'BS-9'!B130=0,   'BS-9'!B130 =""),"",   'BS-9'!C130)</f>
        <v>Contribution for Raising KILA to be Deemed Universities-കിലയെ കല്‍പ്പിത കലാശാലയാക്കാന്‍ ധന സഹായം</v>
      </c>
      <c r="D651">
        <f>IF(OR(    'BS-9'!B130=0,   'BS-9'!B130 =""),"",   'BS-9'!D130)</f>
        <v>0</v>
      </c>
      <c r="E651">
        <f>IF(OR(    'BS-9'!B130=0,   'BS-9'!B130 =""),"",   'BS-9'!E130)</f>
        <v>0</v>
      </c>
      <c r="F651">
        <f>IF(OR(    'BS-9'!B130=0,   'BS-9'!B130 =""),"",   'BS-9'!F130)</f>
        <v>0</v>
      </c>
      <c r="G651" t="str">
        <f>IF(B651="", "Blank Row", "BS-1"&amp;B651)</f>
        <v>BS-12511018</v>
      </c>
    </row>
    <row r="652">
      <c r="B652">
        <f>IF(OR(    'BS-9'!B131=0,   'BS-9'!B131 =""),"",   'BS-9'!B131)</f>
        <v>2511019</v>
      </c>
      <c r="C652" t="str">
        <f>IF(OR(    'BS-9'!B131=0,   'BS-9'!B131 =""),"",   'BS-9'!C131)</f>
        <v xml:space="preserve">Arts,Culture,Sports and Youth Welfare-Promotion-കല-സംസ്കാരം-സ്പോട്സ്-യുവജന ക്ഷേമം-പ്രോത്സാഹന പരിപാടികള്‍ </v>
      </c>
      <c r="D652">
        <f>IF(OR(    'BS-9'!B131=0,   'BS-9'!B131 =""),"",   'BS-9'!D131)</f>
        <v>75165</v>
      </c>
      <c r="E652">
        <f>IF(OR(    'BS-9'!B131=0,   'BS-9'!B131 =""),"",   'BS-9'!E131)</f>
        <v>75000</v>
      </c>
      <c r="F652">
        <f>IF(OR(    'BS-9'!B131=0,   'BS-9'!B131 =""),"",   'BS-9'!F131)</f>
        <v>100000</v>
      </c>
      <c r="G652" t="str">
        <f>IF(B652="", "Blank Row", "BS-1"&amp;B652)</f>
        <v>BS-12511019</v>
      </c>
    </row>
    <row r="653">
      <c r="B653">
        <f>IF(OR(    'BS-9'!B132=0,   'BS-9'!B132 =""),"",   'BS-9'!B132)</f>
        <v>2511020</v>
      </c>
      <c r="C653" t="str">
        <f>IF(OR(    'BS-9'!B132=0,   'BS-9'!B132 =""),"",   'BS-9'!C132)</f>
        <v>Arts,Culture,Sports and Youth Welfare-Infrastructure-കല-സംസ്കാരം-സ്പോട്സ്-യുവജനക്ഷേമം-പശ്ചാത്തല സൗകര്യങ്ങള്‍</v>
      </c>
      <c r="D653">
        <f>IF(OR(    'BS-9'!B132=0,   'BS-9'!B132 =""),"",   'BS-9'!D132)</f>
        <v>0</v>
      </c>
      <c r="E653">
        <f>IF(OR(    'BS-9'!B132=0,   'BS-9'!B132 =""),"",   'BS-9'!E132)</f>
        <v>0</v>
      </c>
      <c r="F653">
        <f>IF(OR(    'BS-9'!B132=0,   'BS-9'!B132 =""),"",   'BS-9'!F132)</f>
        <v>0</v>
      </c>
      <c r="G653" t="str">
        <f>IF(B653="", "Blank Row", "BS-1"&amp;B653)</f>
        <v>BS-12511020</v>
      </c>
    </row>
    <row r="654">
      <c r="B654">
        <f>IF(OR(    'BS-9'!B133=0,   'BS-9'!B133 =""),"",   'BS-9'!B133)</f>
        <v>2512001</v>
      </c>
      <c r="C654" t="str">
        <f>IF(OR(    'BS-9'!B133=0,   'BS-9'!B133 =""),"",   'BS-9'!C133)</f>
        <v>PHC, CHC &amp;Other Hospitals/Dispensaries-ഹെല്‍ത്ത് സെന്ററുകള്‍/ആസ്പത്രികള്‍/ഡിസ്പന്സറികള്‍</v>
      </c>
      <c r="D654">
        <f>IF(OR(    'BS-9'!B133=0,   'BS-9'!B133 =""),"",   'BS-9'!D133)</f>
        <v>0</v>
      </c>
      <c r="E654">
        <f>IF(OR(    'BS-9'!B133=0,   'BS-9'!B133 =""),"",   'BS-9'!E133)</f>
        <v>0</v>
      </c>
      <c r="F654">
        <f>IF(OR(    'BS-9'!B133=0,   'BS-9'!B133 =""),"",   'BS-9'!F133)</f>
        <v>0</v>
      </c>
      <c r="G654" t="str">
        <f>IF(B654="", "Blank Row", "BS-1"&amp;B654)</f>
        <v>BS-12512001</v>
      </c>
    </row>
    <row r="655">
      <c r="B655">
        <f>IF(OR(    'BS-9'!B134=0,   'BS-9'!B134 =""),"",   'BS-9'!B134)</f>
        <v>2512002</v>
      </c>
      <c r="C655" t="str">
        <f>IF(OR(    'BS-9'!B134=0,   'BS-9'!B134 =""),"",   'BS-9'!C134)</f>
        <v xml:space="preserve">Public Health Programs -പൊതു ആരോഗ്യ പരിപാടികള്‍ </v>
      </c>
      <c r="D655">
        <f>IF(OR(    'BS-9'!B134=0,   'BS-9'!B134 =""),"",   'BS-9'!D134)</f>
        <v>989108</v>
      </c>
      <c r="E655">
        <f>IF(OR(    'BS-9'!B134=0,   'BS-9'!B134 =""),"",   'BS-9'!E134)</f>
        <v>0</v>
      </c>
      <c r="F655">
        <f>IF(OR(    'BS-9'!B134=0,   'BS-9'!B134 =""),"",   'BS-9'!F134)</f>
        <v>750000</v>
      </c>
      <c r="G655" t="str">
        <f>IF(B655="", "Blank Row", "BS-1"&amp;B655)</f>
        <v>BS-12512002</v>
      </c>
    </row>
    <row r="656">
      <c r="B656">
        <f>IF(OR(    'BS-9'!B135=0,   'BS-9'!B135 =""),"",   'BS-9'!B135)</f>
        <v>2512003</v>
      </c>
      <c r="C656" t="str">
        <f>IF(OR(    'BS-9'!B135=0,   'BS-9'!B135 =""),"",   'BS-9'!C135)</f>
        <v xml:space="preserve">Health related Special Programs -പ്രത്യേക ആരോഗ്യ പരിപാടി </v>
      </c>
      <c r="D656">
        <f>IF(OR(    'BS-9'!B135=0,   'BS-9'!B135 =""),"",   'BS-9'!D135)</f>
        <v>1422201</v>
      </c>
      <c r="E656">
        <f>IF(OR(    'BS-9'!B135=0,   'BS-9'!B135 =""),"",   'BS-9'!E135)</f>
        <v>227799</v>
      </c>
      <c r="F656">
        <f>IF(OR(    'BS-9'!B135=0,   'BS-9'!B135 =""),"",   'BS-9'!F135)</f>
        <v>300000</v>
      </c>
      <c r="G656" t="str">
        <f>IF(B656="", "Blank Row", "BS-1"&amp;B656)</f>
        <v>BS-12512003</v>
      </c>
    </row>
    <row r="657">
      <c r="B657">
        <f>IF(OR(    'BS-9'!B136=0,   'BS-9'!B136 =""),"",   'BS-9'!B136)</f>
        <v>2512004</v>
      </c>
      <c r="C657" t="str">
        <f>IF(OR(    'BS-9'!B136=0,   'BS-9'!B136 =""),"",   'BS-9'!C136)</f>
        <v>Medicines-മരുന്നുകള്‍</v>
      </c>
      <c r="D657">
        <f>IF(OR(    'BS-9'!B136=0,   'BS-9'!B136 =""),"",   'BS-9'!D136)</f>
        <v>299632</v>
      </c>
      <c r="E657">
        <f>IF(OR(    'BS-9'!B136=0,   'BS-9'!B136 =""),"",   'BS-9'!E136)</f>
        <v>400000</v>
      </c>
      <c r="F657">
        <f>IF(OR(    'BS-9'!B136=0,   'BS-9'!B136 =""),"",   'BS-9'!F136)</f>
        <v>300000</v>
      </c>
      <c r="G657" t="str">
        <f>IF(B657="", "Blank Row", "BS-1"&amp;B657)</f>
        <v>BS-12512004</v>
      </c>
    </row>
    <row r="658">
      <c r="B658">
        <f>IF(OR(    'BS-9'!B137=0,   'BS-9'!B137 =""),"",   'BS-9'!B137)</f>
        <v>2512005</v>
      </c>
      <c r="C658" t="str">
        <f>IF(OR(    'BS-9'!B137=0,   'BS-9'!B137 =""),"",   'BS-9'!C137)</f>
        <v>Hospital Waste Management-ആസ്പത്രി മാലിന്യ പരിപാലനം</v>
      </c>
      <c r="D658">
        <f>IF(OR(    'BS-9'!B137=0,   'BS-9'!B137 =""),"",   'BS-9'!D137)</f>
        <v>0</v>
      </c>
      <c r="E658">
        <f>IF(OR(    'BS-9'!B137=0,   'BS-9'!B137 =""),"",   'BS-9'!E137)</f>
        <v>0</v>
      </c>
      <c r="F658">
        <f>IF(OR(    'BS-9'!B137=0,   'BS-9'!B137 =""),"",   'BS-9'!F137)</f>
        <v>0</v>
      </c>
      <c r="G658" t="str">
        <f>IF(B658="", "Blank Row", "BS-1"&amp;B658)</f>
        <v>BS-12512005</v>
      </c>
    </row>
    <row r="659">
      <c r="B659">
        <f>IF(OR(    'BS-9'!B138=0,   'BS-9'!B138 =""),"",   'BS-9'!B138)</f>
        <v>2512006</v>
      </c>
      <c r="C659" t="str">
        <f>IF(OR(    'BS-9'!B138=0,   'BS-9'!B138 =""),"",   'BS-9'!C138)</f>
        <v xml:space="preserve">Health, Accident and Other Insurance -ആരോഗ്യ /അപകട ഇന്ഷുറന്സ് </v>
      </c>
      <c r="D659">
        <f>IF(OR(    'BS-9'!B138=0,   'BS-9'!B138 =""),"",   'BS-9'!D138)</f>
        <v>0</v>
      </c>
      <c r="E659">
        <f>IF(OR(    'BS-9'!B138=0,   'BS-9'!B138 =""),"",   'BS-9'!E138)</f>
        <v>0</v>
      </c>
      <c r="F659">
        <f>IF(OR(    'BS-9'!B138=0,   'BS-9'!B138 =""),"",   'BS-9'!F138)</f>
        <v>0</v>
      </c>
      <c r="G659" t="str">
        <f>IF(B659="", "Blank Row", "BS-1"&amp;B659)</f>
        <v>BS-12512006</v>
      </c>
    </row>
    <row r="660">
      <c r="B660">
        <f>IF(OR(    'BS-9'!B139=0,   'BS-9'!B139 =""),"",   'BS-9'!B139)</f>
        <v>2512007</v>
      </c>
      <c r="C660" t="str">
        <f>IF(OR(    'BS-9'!B139=0,   'BS-9'!B139 =""),"",   'BS-9'!C139)</f>
        <v>Other Programs in Health Sector-മറ്റ് ആരോഗ്യ പദ്ധതികള്‍</v>
      </c>
      <c r="D660">
        <f>IF(OR(    'BS-9'!B139=0,   'BS-9'!B139 =""),"",   'BS-9'!D139)</f>
        <v>355742</v>
      </c>
      <c r="E660">
        <f>IF(OR(    'BS-9'!B139=0,   'BS-9'!B139 =""),"",   'BS-9'!E139)</f>
        <v>2660323</v>
      </c>
      <c r="F660">
        <f>IF(OR(    'BS-9'!B139=0,   'BS-9'!B139 =""),"",   'BS-9'!F139)</f>
        <v>2625000</v>
      </c>
      <c r="G660" t="str">
        <f>IF(B660="", "Blank Row", "BS-1"&amp;B660)</f>
        <v>BS-12512007</v>
      </c>
    </row>
    <row r="661">
      <c r="B661">
        <f>IF(OR(    'BS-9'!B140=0,   'BS-9'!B140 =""),"",   'BS-9'!B140)</f>
        <v>2512008</v>
      </c>
      <c r="C661" t="str">
        <f>IF(OR(    'BS-9'!B140=0,   'BS-9'!B140 =""),"",   'BS-9'!C140)</f>
        <v xml:space="preserve">Drinking Water-കുടിവെള്ളം </v>
      </c>
      <c r="D661">
        <f>IF(OR(    'BS-9'!B140=0,   'BS-9'!B140 =""),"",   'BS-9'!D140)</f>
        <v>0</v>
      </c>
      <c r="E661">
        <f>IF(OR(    'BS-9'!B140=0,   'BS-9'!B140 =""),"",   'BS-9'!E140)</f>
        <v>2119866</v>
      </c>
      <c r="F661">
        <f>IF(OR(    'BS-9'!B140=0,   'BS-9'!B140 =""),"",   'BS-9'!F140)</f>
        <v>2400000</v>
      </c>
      <c r="G661" t="str">
        <f>IF(B661="", "Blank Row", "BS-1"&amp;B661)</f>
        <v>BS-12512008</v>
      </c>
    </row>
    <row r="662">
      <c r="B662">
        <f>IF(OR(    'BS-9'!B141=0,   'BS-9'!B141 =""),"",   'BS-9'!B141)</f>
        <v>2512009</v>
      </c>
      <c r="C662" t="str">
        <f>IF(OR(    'BS-9'!B141=0,   'BS-9'!B141 =""),"",   'BS-9'!C141)</f>
        <v xml:space="preserve">Sanitation-ശുചിത്വം </v>
      </c>
      <c r="D662">
        <f>IF(OR(    'BS-9'!B141=0,   'BS-9'!B141 =""),"",   'BS-9'!D141)</f>
        <v>0</v>
      </c>
      <c r="E662">
        <f>IF(OR(    'BS-9'!B141=0,   'BS-9'!B141 =""),"",   'BS-9'!E141)</f>
        <v>0</v>
      </c>
      <c r="F662">
        <f>IF(OR(    'BS-9'!B141=0,   'BS-9'!B141 =""),"",   'BS-9'!F141)</f>
        <v>0</v>
      </c>
      <c r="G662" t="str">
        <f>IF(B662="", "Blank Row", "BS-1"&amp;B662)</f>
        <v>BS-12512009</v>
      </c>
    </row>
    <row r="663">
      <c r="B663">
        <f>IF(OR(    'BS-9'!B142=0,   'BS-9'!B142 =""),"",   'BS-9'!B142)</f>
        <v>2512010</v>
      </c>
      <c r="C663" t="str">
        <f>IF(OR(    'BS-9'!B142=0,   'BS-9'!B142 =""),"",   'BS-9'!C142)</f>
        <v xml:space="preserve">Health Sub centers-ആരോഗ്യ ഉപകേന്ദ്രങ്ങള്‍ </v>
      </c>
      <c r="D663">
        <f>IF(OR(    'BS-9'!B142=0,   'BS-9'!B142 =""),"",   'BS-9'!D142)</f>
        <v>0</v>
      </c>
      <c r="E663">
        <f>IF(OR(    'BS-9'!B142=0,   'BS-9'!B142 =""),"",   'BS-9'!E142)</f>
        <v>0</v>
      </c>
      <c r="F663">
        <f>IF(OR(    'BS-9'!B142=0,   'BS-9'!B142 =""),"",   'BS-9'!F142)</f>
        <v>0</v>
      </c>
      <c r="G663" t="str">
        <f>IF(B663="", "Blank Row", "BS-1"&amp;B663)</f>
        <v>BS-12512010</v>
      </c>
    </row>
    <row r="664">
      <c r="B664">
        <f>IF(OR(    'BS-9'!B143=0,   'BS-9'!B143 =""),"",   'BS-9'!B143)</f>
        <v>2512011</v>
      </c>
      <c r="C664" t="str">
        <f>IF(OR(    'BS-9'!B143=0,   'BS-9'!B143 =""),"",   'BS-9'!C143)</f>
        <v xml:space="preserve">Community Health Sub centers-കമ്മ്യുണിറ്റി ഹെല്‍ത്ത് സബ് സെന്റര്‍ </v>
      </c>
      <c r="D664">
        <f>IF(OR(    'BS-9'!B143=0,   'BS-9'!B143 =""),"",   'BS-9'!D143)</f>
        <v>842014</v>
      </c>
      <c r="E664">
        <f>IF(OR(    'BS-9'!B143=0,   'BS-9'!B143 =""),"",   'BS-9'!E143)</f>
        <v>1063366</v>
      </c>
      <c r="F664">
        <f>IF(OR(    'BS-9'!B143=0,   'BS-9'!B143 =""),"",   'BS-9'!F143)</f>
        <v>1100000</v>
      </c>
      <c r="G664" t="str">
        <f>IF(B664="", "Blank Row", "BS-1"&amp;B664)</f>
        <v>BS-12512011</v>
      </c>
    </row>
    <row r="665">
      <c r="B665">
        <f>IF(OR(    'BS-9'!B144=0,   'BS-9'!B144 =""),"",   'BS-9'!B144)</f>
        <v>2512012</v>
      </c>
      <c r="C665" t="str">
        <f>IF(OR(    'BS-9'!B144=0,   'BS-9'!B144 =""),"",   'BS-9'!C144)</f>
        <v>Taluk Hospitals Allopathy-താലൂക് ആസ്പത്രി-അലോപ്പതി</v>
      </c>
      <c r="D665">
        <f>IF(OR(    'BS-9'!B144=0,   'BS-9'!B144 =""),"",   'BS-9'!D144)</f>
        <v>0</v>
      </c>
      <c r="E665">
        <f>IF(OR(    'BS-9'!B144=0,   'BS-9'!B144 =""),"",   'BS-9'!E144)</f>
        <v>0</v>
      </c>
      <c r="F665">
        <f>IF(OR(    'BS-9'!B144=0,   'BS-9'!B144 =""),"",   'BS-9'!F144)</f>
        <v>0</v>
      </c>
      <c r="G665" t="str">
        <f>IF(B665="", "Blank Row", "BS-1"&amp;B665)</f>
        <v>BS-12512012</v>
      </c>
    </row>
    <row r="666">
      <c r="B666">
        <f>IF(OR(    'BS-9'!B145=0,   'BS-9'!B145 =""),"",   'BS-9'!B145)</f>
        <v>2512013</v>
      </c>
      <c r="C666" t="str">
        <f>IF(OR(    'BS-9'!B145=0,   'BS-9'!B145 =""),"",   'BS-9'!C145)</f>
        <v>District Hospitals Allopathy-ജില്ല ആശുപത്രി-അലോപ്പതി</v>
      </c>
      <c r="D666">
        <f>IF(OR(    'BS-9'!B145=0,   'BS-9'!B145 =""),"",   'BS-9'!D145)</f>
        <v>0</v>
      </c>
      <c r="E666">
        <f>IF(OR(    'BS-9'!B145=0,   'BS-9'!B145 =""),"",   'BS-9'!E145)</f>
        <v>0</v>
      </c>
      <c r="F666">
        <f>IF(OR(    'BS-9'!B145=0,   'BS-9'!B145 =""),"",   'BS-9'!F145)</f>
        <v>0</v>
      </c>
      <c r="G666" t="str">
        <f>IF(B666="", "Blank Row", "BS-1"&amp;B666)</f>
        <v>BS-12512013</v>
      </c>
    </row>
    <row r="667">
      <c r="B667">
        <f>IF(OR(    'BS-9'!B146=0,   'BS-9'!B146 =""),"",   'BS-9'!B146)</f>
        <v>2512014</v>
      </c>
      <c r="C667" t="str">
        <f>IF(OR(    'BS-9'!B146=0,   'BS-9'!B146 =""),"",   'BS-9'!C146)</f>
        <v xml:space="preserve">Ayurveda Dispensary-ആയുര്‍വേദ ഡിസ്പന്സറി </v>
      </c>
      <c r="D667">
        <f>IF(OR(    'BS-9'!B146=0,   'BS-9'!B146 =""),"",   'BS-9'!D146)</f>
        <v>600000</v>
      </c>
      <c r="E667">
        <f>IF(OR(    'BS-9'!B146=0,   'BS-9'!B146 =""),"",   'BS-9'!E146)</f>
        <v>600000</v>
      </c>
      <c r="F667">
        <f>IF(OR(    'BS-9'!B146=0,   'BS-9'!B146 =""),"",   'BS-9'!F146)</f>
        <v>650000</v>
      </c>
      <c r="G667" t="str">
        <f>IF(B667="", "Blank Row", "BS-1"&amp;B667)</f>
        <v>BS-12512014</v>
      </c>
    </row>
    <row r="668">
      <c r="B668">
        <f>IF(OR(    'BS-9'!B147=0,   'BS-9'!B147 =""),"",   'BS-9'!B147)</f>
        <v>2512015</v>
      </c>
      <c r="C668" t="str">
        <f>IF(OR(    'BS-9'!B147=0,   'BS-9'!B147 =""),"",   'BS-9'!C147)</f>
        <v>Ayurveda Hospital-ആയുര്‍വേദ ആസ്പത്രി</v>
      </c>
      <c r="D668">
        <f>IF(OR(    'BS-9'!B147=0,   'BS-9'!B147 =""),"",   'BS-9'!D147)</f>
        <v>0</v>
      </c>
      <c r="E668">
        <f>IF(OR(    'BS-9'!B147=0,   'BS-9'!B147 =""),"",   'BS-9'!E147)</f>
        <v>0</v>
      </c>
      <c r="F668">
        <f>IF(OR(    'BS-9'!B147=0,   'BS-9'!B147 =""),"",   'BS-9'!F147)</f>
        <v>0</v>
      </c>
      <c r="G668" t="str">
        <f>IF(B668="", "Blank Row", "BS-1"&amp;B668)</f>
        <v>BS-12512015</v>
      </c>
    </row>
    <row r="669">
      <c r="B669">
        <f>IF(OR(    'BS-9'!B148=0,   'BS-9'!B148 =""),"",   'BS-9'!B148)</f>
        <v>2512016</v>
      </c>
      <c r="C669" t="str">
        <f>IF(OR(    'BS-9'!B148=0,   'BS-9'!B148 =""),"",   'BS-9'!C148)</f>
        <v>Taluk Hospital Ayurveda- താലൂക് ആയുര്‍വേദ ആസ്പത്രി</v>
      </c>
      <c r="D669">
        <f>IF(OR(    'BS-9'!B148=0,   'BS-9'!B148 =""),"",   'BS-9'!D148)</f>
        <v>0</v>
      </c>
      <c r="E669">
        <f>IF(OR(    'BS-9'!B148=0,   'BS-9'!B148 =""),"",   'BS-9'!E148)</f>
        <v>0</v>
      </c>
      <c r="F669">
        <f>IF(OR(    'BS-9'!B148=0,   'BS-9'!B148 =""),"",   'BS-9'!F148)</f>
        <v>0</v>
      </c>
      <c r="G669" t="str">
        <f>IF(B669="", "Blank Row", "BS-1"&amp;B669)</f>
        <v>BS-12512016</v>
      </c>
    </row>
    <row r="670">
      <c r="B670">
        <f>IF(OR(    'BS-9'!B149=0,   'BS-9'!B149 =""),"",   'BS-9'!B149)</f>
        <v>2512017</v>
      </c>
      <c r="C670" t="str">
        <f>IF(OR(    'BS-9'!B149=0,   'BS-9'!B149 =""),"",   'BS-9'!C149)</f>
        <v xml:space="preserve">District Hospital Ayurveda-ജില്ല ആയുര്‍വേദ ആശുപത്രി </v>
      </c>
      <c r="D670">
        <f>IF(OR(    'BS-9'!B149=0,   'BS-9'!B149 =""),"",   'BS-9'!D149)</f>
        <v>0</v>
      </c>
      <c r="E670">
        <f>IF(OR(    'BS-9'!B149=0,   'BS-9'!B149 =""),"",   'BS-9'!E149)</f>
        <v>0</v>
      </c>
      <c r="F670">
        <f>IF(OR(    'BS-9'!B149=0,   'BS-9'!B149 =""),"",   'BS-9'!F149)</f>
        <v>0</v>
      </c>
      <c r="G670" t="str">
        <f>IF(B670="", "Blank Row", "BS-1"&amp;B670)</f>
        <v>BS-12512017</v>
      </c>
    </row>
    <row r="671">
      <c r="B671">
        <f>IF(OR(    'BS-9'!B150=0,   'BS-9'!B150 =""),"",   'BS-9'!B150)</f>
        <v>2512018</v>
      </c>
      <c r="C671" t="str">
        <f>IF(OR(    'BS-9'!B150=0,   'BS-9'!B150 =""),"",   'BS-9'!C150)</f>
        <v xml:space="preserve">Homeo Dispensary-ഹോമിയോ ഡിസ്പന്സറി </v>
      </c>
      <c r="D671">
        <f>IF(OR(    'BS-9'!B150=0,   'BS-9'!B150 =""),"",   'BS-9'!D150)</f>
        <v>200000</v>
      </c>
      <c r="E671">
        <f>IF(OR(    'BS-9'!B150=0,   'BS-9'!B150 =""),"",   'BS-9'!E150)</f>
        <v>200000</v>
      </c>
      <c r="F671">
        <f>IF(OR(    'BS-9'!B150=0,   'BS-9'!B150 =""),"",   'BS-9'!F150)</f>
        <v>200000</v>
      </c>
      <c r="G671" t="str">
        <f>IF(B671="", "Blank Row", "BS-1"&amp;B671)</f>
        <v>BS-12512018</v>
      </c>
    </row>
    <row r="672">
      <c r="B672">
        <f>IF(OR(    'BS-9'!B151=0,   'BS-9'!B151 =""),"",   'BS-9'!B151)</f>
        <v>2512019</v>
      </c>
      <c r="C672" t="str">
        <f>IF(OR(    'BS-9'!B151=0,   'BS-9'!B151 =""),"",   'BS-9'!C151)</f>
        <v xml:space="preserve">Homeo Hospital-ഹോമിയോ ആശുപത്രി </v>
      </c>
      <c r="D672">
        <f>IF(OR(    'BS-9'!B151=0,   'BS-9'!B151 =""),"",   'BS-9'!D151)</f>
        <v>0</v>
      </c>
      <c r="E672">
        <f>IF(OR(    'BS-9'!B151=0,   'BS-9'!B151 =""),"",   'BS-9'!E151)</f>
        <v>0</v>
      </c>
      <c r="F672">
        <f>IF(OR(    'BS-9'!B151=0,   'BS-9'!B151 =""),"",   'BS-9'!F151)</f>
        <v>0</v>
      </c>
      <c r="G672" t="str">
        <f>IF(B672="", "Blank Row", "BS-1"&amp;B672)</f>
        <v>BS-12512019</v>
      </c>
    </row>
    <row r="673">
      <c r="B673">
        <f>IF(OR(    'BS-9'!B152=0,   'BS-9'!B152 =""),"",   'BS-9'!B152)</f>
        <v>2512020</v>
      </c>
      <c r="C673" t="str">
        <f>IF(OR(    'BS-9'!B152=0,   'BS-9'!B152 =""),"",   'BS-9'!C152)</f>
        <v xml:space="preserve">Taluk Hospital Homeo താലൂക് ആശുപത്രി-ഹോമിയോ </v>
      </c>
      <c r="D673">
        <f>IF(OR(    'BS-9'!B152=0,   'BS-9'!B152 =""),"",   'BS-9'!D152)</f>
        <v>0</v>
      </c>
      <c r="E673">
        <f>IF(OR(    'BS-9'!B152=0,   'BS-9'!B152 =""),"",   'BS-9'!E152)</f>
        <v>0</v>
      </c>
      <c r="F673">
        <f>IF(OR(    'BS-9'!B152=0,   'BS-9'!B152 =""),"",   'BS-9'!F152)</f>
        <v>0</v>
      </c>
      <c r="G673" t="str">
        <f>IF(B673="", "Blank Row", "BS-1"&amp;B673)</f>
        <v>BS-12512020</v>
      </c>
    </row>
    <row r="674">
      <c r="B674">
        <f>IF(OR(    'BS-9'!B153=0,   'BS-9'!B153 =""),"",   'BS-9'!B153)</f>
        <v>2512021</v>
      </c>
      <c r="C674" t="str">
        <f>IF(OR(    'BS-9'!B153=0,   'BS-9'!B153 =""),"",   'BS-9'!C153)</f>
        <v>District Hospital Homeo-ജില്ല ആശുപത്രി-ഹോമിയോ</v>
      </c>
      <c r="D674">
        <f>IF(OR(    'BS-9'!B153=0,   'BS-9'!B153 =""),"",   'BS-9'!D153)</f>
        <v>0</v>
      </c>
      <c r="E674">
        <f>IF(OR(    'BS-9'!B153=0,   'BS-9'!B153 =""),"",   'BS-9'!E153)</f>
        <v>0</v>
      </c>
      <c r="F674">
        <f>IF(OR(    'BS-9'!B153=0,   'BS-9'!B153 =""),"",   'BS-9'!F153)</f>
        <v>0</v>
      </c>
      <c r="G674" t="str">
        <f>IF(B674="", "Blank Row", "BS-1"&amp;B674)</f>
        <v>BS-12512021</v>
      </c>
    </row>
    <row r="675">
      <c r="B675">
        <f>IF(OR(    'BS-9'!B154=0,   'BS-9'!B154 =""),"",   'BS-9'!B154)</f>
        <v>2512022</v>
      </c>
      <c r="C675" t="str">
        <f>IF(OR(    'BS-9'!B154=0,   'BS-9'!B154 =""),"",   'BS-9'!C154)</f>
        <v>Sidha-Medical Institution -ആരോഗ്യ സ്ഥാപനം-സിദ്ധ</v>
      </c>
      <c r="D675">
        <f>IF(OR(    'BS-9'!B154=0,   'BS-9'!B154 =""),"",   'BS-9'!D154)</f>
        <v>0</v>
      </c>
      <c r="E675">
        <f>IF(OR(    'BS-9'!B154=0,   'BS-9'!B154 =""),"",   'BS-9'!E154)</f>
        <v>0</v>
      </c>
      <c r="F675">
        <f>IF(OR(    'BS-9'!B154=0,   'BS-9'!B154 =""),"",   'BS-9'!F154)</f>
        <v>0</v>
      </c>
      <c r="G675" t="str">
        <f>IF(B675="", "Blank Row", "BS-1"&amp;B675)</f>
        <v>BS-12512022</v>
      </c>
    </row>
    <row r="676">
      <c r="B676">
        <f>IF(OR(    'BS-9'!B155=0,   'BS-9'!B155 =""),"",   'BS-9'!B155)</f>
        <v>2512023</v>
      </c>
      <c r="C676" t="str">
        <f>IF(OR(    'BS-9'!B155=0,   'BS-9'!B155 =""),"",   'BS-9'!C155)</f>
        <v xml:space="preserve">Unani-Medical Institution-ആരോഗ്യ സ്ഥാപനം-യുനാനി </v>
      </c>
      <c r="D676">
        <f>IF(OR(    'BS-9'!B155=0,   'BS-9'!B155 =""),"",   'BS-9'!D155)</f>
        <v>300000</v>
      </c>
      <c r="E676">
        <f>IF(OR(    'BS-9'!B155=0,   'BS-9'!B155 =""),"",   'BS-9'!E155)</f>
        <v>200000</v>
      </c>
      <c r="F676">
        <f>IF(OR(    'BS-9'!B155=0,   'BS-9'!B155 =""),"",   'BS-9'!F155)</f>
        <v>250000</v>
      </c>
      <c r="G676" t="str">
        <f>IF(B676="", "Blank Row", "BS-1"&amp;B676)</f>
        <v>BS-12512023</v>
      </c>
    </row>
    <row r="677">
      <c r="B677">
        <f>IF(OR(    'BS-9'!B156=0,   'BS-9'!B156 =""),"",   'BS-9'!B156)</f>
        <v>2512024</v>
      </c>
      <c r="C677" t="str">
        <f>IF(OR(    'BS-9'!B156=0,   'BS-9'!B156 =""),"",   'BS-9'!C156)</f>
        <v xml:space="preserve">Epidemic Control-പകര്‍ച്ച വ്യാധി നിയന്ത്രണം </v>
      </c>
      <c r="D677">
        <f>IF(OR(    'BS-9'!B156=0,   'BS-9'!B156 =""),"",   'BS-9'!D156)</f>
        <v>10000</v>
      </c>
      <c r="E677">
        <f>IF(OR(    'BS-9'!B156=0,   'BS-9'!B156 =""),"",   'BS-9'!E156)</f>
        <v>10000</v>
      </c>
      <c r="F677">
        <f>IF(OR(    'BS-9'!B156=0,   'BS-9'!B156 =""),"",   'BS-9'!F156)</f>
        <v>10000</v>
      </c>
      <c r="G677" t="str">
        <f>IF(B677="", "Blank Row", "BS-1"&amp;B677)</f>
        <v>BS-12512024</v>
      </c>
    </row>
    <row r="678">
      <c r="B678">
        <f>IF(OR(    'BS-9'!B157=0,   'BS-9'!B157 =""),"",   'BS-9'!B157)</f>
        <v>2512025</v>
      </c>
      <c r="C678" t="str">
        <f>IF(OR(    'BS-9'!B157=0,   'BS-9'!B157 =""),"",   'BS-9'!C157)</f>
        <v xml:space="preserve">Drinking Water - Public-പൊതു കുടിവെള്ള വിതരണം </v>
      </c>
      <c r="D678">
        <f>IF(OR(    'BS-9'!B157=0,   'BS-9'!B157 =""),"",   'BS-9'!D157)</f>
        <v>1165656</v>
      </c>
      <c r="E678">
        <f>IF(OR(    'BS-9'!B157=0,   'BS-9'!B157 =""),"",   'BS-9'!E157)</f>
        <v>861410</v>
      </c>
      <c r="F678">
        <f>IF(OR(    'BS-9'!B157=0,   'BS-9'!B157 =""),"",   'BS-9'!F157)</f>
        <v>1000000</v>
      </c>
      <c r="G678" t="str">
        <f>IF(B678="", "Blank Row", "BS-1"&amp;B678)</f>
        <v>BS-12512025</v>
      </c>
    </row>
    <row r="679">
      <c r="B679">
        <f>IF(OR(    'BS-9'!B158=0,   'BS-9'!B158 =""),"",   'BS-9'!B158)</f>
        <v>2512026</v>
      </c>
      <c r="C679" t="str">
        <f>IF(OR(    'BS-9'!B158=0,   'BS-9'!B158 =""),"",   'BS-9'!C158)</f>
        <v xml:space="preserve">Sanitation &amp; Waste Management - Public-പൊതു ശുചിത്വം-മാലിന്യ പരിപാലനം </v>
      </c>
      <c r="D679">
        <f>IF(OR(    'BS-9'!B158=0,   'BS-9'!B158 =""),"",   'BS-9'!D158)</f>
        <v>586750</v>
      </c>
      <c r="E679">
        <f>IF(OR(    'BS-9'!B158=0,   'BS-9'!B158 =""),"",   'BS-9'!E158)</f>
        <v>7557497</v>
      </c>
      <c r="F679">
        <f>IF(OR(    'BS-9'!B158=0,   'BS-9'!B158 =""),"",   'BS-9'!F158)</f>
        <v>6812800</v>
      </c>
      <c r="G679" t="str">
        <f>IF(B679="", "Blank Row", "BS-1"&amp;B679)</f>
        <v>BS-12512026</v>
      </c>
    </row>
    <row r="680">
      <c r="B680">
        <f>IF(OR(    'BS-9'!B159=0,   'BS-9'!B159 =""),"",   'BS-9'!B159)</f>
        <v>2512027</v>
      </c>
      <c r="C680" t="str">
        <f>IF(OR(    'BS-9'!B159=0,   'BS-9'!B159 =""),"",   'BS-9'!C159)</f>
        <v xml:space="preserve">Crematorium- ശ്മശാനങ്ങള്‍ </v>
      </c>
      <c r="D680">
        <f>IF(OR(    'BS-9'!B159=0,   'BS-9'!B159 =""),"",   'BS-9'!D159)</f>
        <v>0</v>
      </c>
      <c r="E680">
        <f>IF(OR(    'BS-9'!B159=0,   'BS-9'!B159 =""),"",   'BS-9'!E159)</f>
        <v>0</v>
      </c>
      <c r="F680">
        <f>IF(OR(    'BS-9'!B159=0,   'BS-9'!B159 =""),"",   'BS-9'!F159)</f>
        <v>1000000</v>
      </c>
      <c r="G680" t="str">
        <f>IF(B680="", "Blank Row", "BS-1"&amp;B680)</f>
        <v>BS-12512027</v>
      </c>
    </row>
    <row r="681">
      <c r="B681">
        <f>IF(OR(    'BS-9'!B160=0,   'BS-9'!B160 =""),"",   'BS-9'!B160)</f>
        <v>2513001</v>
      </c>
      <c r="C681" t="str">
        <f>IF(OR(    'BS-9'!B160=0,   'BS-9'!B160 =""),"",   'BS-9'!C160)</f>
        <v xml:space="preserve">Housing-ഭവന നിര്‍മാണം </v>
      </c>
      <c r="D681">
        <f>IF(OR(    'BS-9'!B160=0,   'BS-9'!B160 =""),"",   'BS-9'!D160)</f>
        <v>29008168</v>
      </c>
      <c r="E681">
        <f>IF(OR(    'BS-9'!B160=0,   'BS-9'!B160 =""),"",   'BS-9'!E160)</f>
        <v>72599496</v>
      </c>
      <c r="F681">
        <f>IF(OR(    'BS-9'!B160=0,   'BS-9'!B160 =""),"",   'BS-9'!F160)</f>
        <v>48430000</v>
      </c>
      <c r="G681" t="str">
        <f>IF(B681="", "Blank Row", "BS-1"&amp;B681)</f>
        <v>BS-12513001</v>
      </c>
    </row>
    <row r="682">
      <c r="B682">
        <f>IF(OR(    'BS-9'!B161=0,   'BS-9'!B161 =""),"",   'BS-9'!B161)</f>
        <v>2513002</v>
      </c>
      <c r="C682" t="str">
        <f>IF(OR(    'BS-9'!B161=0,   'BS-9'!B161 =""),"",   'BS-9'!C161)</f>
        <v xml:space="preserve">Slum Development-ചേരി വികസനം </v>
      </c>
      <c r="D682">
        <f>IF(OR(    'BS-9'!B161=0,   'BS-9'!B161 =""),"",   'BS-9'!D161)</f>
        <v>0</v>
      </c>
      <c r="E682">
        <f>IF(OR(    'BS-9'!B161=0,   'BS-9'!B161 =""),"",   'BS-9'!E161)</f>
        <v>0</v>
      </c>
      <c r="F682">
        <f>IF(OR(    'BS-9'!B161=0,   'BS-9'!B161 =""),"",   'BS-9'!F161)</f>
        <v>0</v>
      </c>
      <c r="G682" t="str">
        <f>IF(B682="", "Blank Row", "BS-1"&amp;B682)</f>
        <v>BS-12513002</v>
      </c>
    </row>
    <row r="683">
      <c r="B683">
        <f>IF(OR(    'BS-9'!B162=0,   'BS-9'!B162 =""),"",   'BS-9'!B162)</f>
        <v>2513003</v>
      </c>
      <c r="C683" t="str">
        <f>IF(OR(    'BS-9'!B162=0,   'BS-9'!B162 =""),"",   'BS-9'!C162)</f>
        <v xml:space="preserve">Housing Co-operative Institutions-ഭവന നിര്‍മാണ സഹകരണ സ്ഥാപനങ്ങള്‍ </v>
      </c>
      <c r="D683">
        <f>IF(OR(    'BS-9'!B162=0,   'BS-9'!B162 =""),"",   'BS-9'!D162)</f>
        <v>0</v>
      </c>
      <c r="E683">
        <f>IF(OR(    'BS-9'!B162=0,   'BS-9'!B162 =""),"",   'BS-9'!E162)</f>
        <v>0</v>
      </c>
      <c r="F683">
        <f>IF(OR(    'BS-9'!B162=0,   'BS-9'!B162 =""),"",   'BS-9'!F162)</f>
        <v>0</v>
      </c>
      <c r="G683" t="str">
        <f>IF(B683="", "Blank Row", "BS-1"&amp;B683)</f>
        <v>BS-12513003</v>
      </c>
    </row>
    <row r="684">
      <c r="B684">
        <f>IF(OR(    'BS-9'!B163=0,   'BS-9'!B163 =""),"",   'BS-9'!B163)</f>
        <v>2513004</v>
      </c>
      <c r="C684" t="str">
        <f>IF(OR(    'BS-9'!B163=0,   'BS-9'!B163 =""),"",   'BS-9'!C163)</f>
        <v>Electrification-വൈദ്യുതീകരണം.</v>
      </c>
      <c r="D684">
        <f>IF(OR(    'BS-9'!B163=0,   'BS-9'!B163 =""),"",   'BS-9'!D163)</f>
        <v>0</v>
      </c>
      <c r="E684">
        <f>IF(OR(    'BS-9'!B163=0,   'BS-9'!B163 =""),"",   'BS-9'!E163)</f>
        <v>0</v>
      </c>
      <c r="F684">
        <f>IF(OR(    'BS-9'!B163=0,   'BS-9'!B163 =""),"",   'BS-9'!F163)</f>
        <v>0</v>
      </c>
      <c r="G684" t="str">
        <f>IF(B684="", "Blank Row", "BS-1"&amp;B684)</f>
        <v>BS-12513004</v>
      </c>
    </row>
    <row r="685">
      <c r="B685">
        <f>IF(OR(    'BS-9'!B164=0,   'BS-9'!B164 =""),"",   'BS-9'!B164)</f>
        <v>2513005</v>
      </c>
      <c r="C685" t="str">
        <f>IF(OR(    'BS-9'!B164=0,   'BS-9'!B164 =""),"",   'BS-9'!C164)</f>
        <v xml:space="preserve">Programs for the Aged-വൃദ്ധക്ഷേമ പരിപാടികള്‍ </v>
      </c>
      <c r="D685">
        <f>IF(OR(    'BS-9'!B164=0,   'BS-9'!B164 =""),"",   'BS-9'!D164)</f>
        <v>303800</v>
      </c>
      <c r="E685">
        <f>IF(OR(    'BS-9'!B164=0,   'BS-9'!B164 =""),"",   'BS-9'!E164)</f>
        <v>700350</v>
      </c>
      <c r="F685">
        <f>IF(OR(    'BS-9'!B164=0,   'BS-9'!B164 =""),"",   'BS-9'!F164)</f>
        <v>1634620</v>
      </c>
      <c r="G685" t="str">
        <f>IF(B685="", "Blank Row", "BS-1"&amp;B685)</f>
        <v>BS-12513005</v>
      </c>
    </row>
    <row r="686">
      <c r="B686">
        <f>IF(OR(    'BS-9'!B165=0,   'BS-9'!B165 =""),"",   'BS-9'!B165)</f>
        <v>2513006</v>
      </c>
      <c r="C686" t="str">
        <f>IF(OR(    'BS-9'!B165=0,   'BS-9'!B165 =""),"",   'BS-9'!C165)</f>
        <v xml:space="preserve">Programs for Physically/ Mentally Challenged-ശാരീരിക-മാനസിക വെല്ലുവിളികള്‍ നേരിടുന്നവര്‍ക്കുള്ള പരിപാടികള്‍ </v>
      </c>
      <c r="D686">
        <f>IF(OR(    'BS-9'!B165=0,   'BS-9'!B165 =""),"",   'BS-9'!D165)</f>
        <v>2185812</v>
      </c>
      <c r="E686">
        <f>IF(OR(    'BS-9'!B165=0,   'BS-9'!B165 =""),"",   'BS-9'!E165)</f>
        <v>2455000</v>
      </c>
      <c r="F686">
        <f>IF(OR(    'BS-9'!B165=0,   'BS-9'!B165 =""),"",   'BS-9'!F165)</f>
        <v>3034670</v>
      </c>
      <c r="G686" t="str">
        <f>IF(B686="", "Blank Row", "BS-1"&amp;B686)</f>
        <v>BS-12513006</v>
      </c>
    </row>
    <row r="687">
      <c r="B687">
        <f>IF(OR(    'BS-9'!B166=0,   'BS-9'!B166 =""),"",   'BS-9'!B166)</f>
        <v>2513007</v>
      </c>
      <c r="C687" t="str">
        <f>IF(OR(    'BS-9'!B166=0,   'BS-9'!B166 =""),"",   'BS-9'!C166)</f>
        <v>Welfare Programs for the Destitute-അഗതി ക്ഷേമ പരിപാടികള്‍</v>
      </c>
      <c r="D687">
        <f>IF(OR(    'BS-9'!B166=0,   'BS-9'!B166 =""),"",   'BS-9'!D166)</f>
        <v>500000</v>
      </c>
      <c r="E687">
        <f>IF(OR(    'BS-9'!B166=0,   'BS-9'!B166 =""),"",   'BS-9'!E166)</f>
        <v>500000</v>
      </c>
      <c r="F687">
        <f>IF(OR(    'BS-9'!B166=0,   'BS-9'!B166 =""),"",   'BS-9'!F166)</f>
        <v>500000</v>
      </c>
      <c r="G687" t="str">
        <f>IF(B687="", "Blank Row", "BS-1"&amp;B687)</f>
        <v>BS-12513007</v>
      </c>
    </row>
    <row r="688">
      <c r="B688">
        <f>IF(OR(    'BS-9'!B167=0,   'BS-9'!B167 =""),"",   'BS-9'!B167)</f>
        <v>2513008</v>
      </c>
      <c r="C688" t="str">
        <f>IF(OR(    'BS-9'!B167=0,   'BS-9'!B167 =""),"",   'BS-9'!C167)</f>
        <v xml:space="preserve">Total Poverty Alleviation Programs-ദാരിദ്ര്യ ലഘൂകരണ പരിപാടികള്‍ </v>
      </c>
      <c r="D688">
        <f>IF(OR(    'BS-9'!B167=0,   'BS-9'!B167 =""),"",   'BS-9'!D167)</f>
        <v>39249819</v>
      </c>
      <c r="E688">
        <f>IF(OR(    'BS-9'!B167=0,   'BS-9'!B167 =""),"",   'BS-9'!E167)</f>
        <v>40068000</v>
      </c>
      <c r="F688">
        <f>IF(OR(    'BS-9'!B167=0,   'BS-9'!B167 =""),"",   'BS-9'!F167)</f>
        <v>60251984</v>
      </c>
      <c r="G688" t="str">
        <f>IF(B688="", "Blank Row", "BS-1"&amp;B688)</f>
        <v>BS-12513008</v>
      </c>
    </row>
    <row r="689">
      <c r="B689">
        <f>IF(OR(    'BS-9'!B168=0,   'BS-9'!B168 =""),"",   'BS-9'!B168)</f>
        <v>2513009</v>
      </c>
      <c r="C689" t="str">
        <f>IF(OR(    'BS-9'!B168=0,   'BS-9'!B168 =""),"",   'BS-9'!C168)</f>
        <v>Women's Welfare Programs-വനിതാ ക്ഷേമ പരിപാടി</v>
      </c>
      <c r="D689">
        <f>IF(OR(    'BS-9'!B168=0,   'BS-9'!B168 =""),"",   'BS-9'!D168)</f>
        <v>763868</v>
      </c>
      <c r="E689">
        <f>IF(OR(    'BS-9'!B168=0,   'BS-9'!B168 =""),"",   'BS-9'!E168)</f>
        <v>817000</v>
      </c>
      <c r="F689">
        <f>IF(OR(    'BS-9'!B168=0,   'BS-9'!B168 =""),"",   'BS-9'!F168)</f>
        <v>300000</v>
      </c>
      <c r="G689" t="str">
        <f>IF(B689="", "Blank Row", "BS-1"&amp;B689)</f>
        <v>BS-12513009</v>
      </c>
    </row>
    <row r="690">
      <c r="B690">
        <f>IF(OR(    'BS-9'!B169=0,   'BS-9'!B169 =""),"",   'BS-9'!B169)</f>
        <v>2513010</v>
      </c>
      <c r="C690" t="str">
        <f>IF(OR(    'BS-9'!B169=0,   'BS-9'!B169 =""),"",   'BS-9'!C169)</f>
        <v xml:space="preserve">Special Programs for Scheduled Castes-പട്ടിക ജാതി ക്ഷേമ ത്തിനുള്ള പ്രത്യേക  പരിപാടികള്‍ </v>
      </c>
      <c r="D690">
        <f>IF(OR(    'BS-9'!B169=0,   'BS-9'!B169 =""),"",   'BS-9'!D169)</f>
        <v>464377</v>
      </c>
      <c r="E690">
        <f>IF(OR(    'BS-9'!B169=0,   'BS-9'!B169 =""),"",   'BS-9'!E169)</f>
        <v>3355000</v>
      </c>
      <c r="F690">
        <f>IF(OR(    'BS-9'!B169=0,   'BS-9'!B169 =""),"",   'BS-9'!F169)</f>
        <v>3709000</v>
      </c>
      <c r="G690" t="str">
        <f>IF(B690="", "Blank Row", "BS-1"&amp;B690)</f>
        <v>BS-12513010</v>
      </c>
    </row>
    <row r="691">
      <c r="B691">
        <f>IF(OR(    'BS-9'!B170=0,   'BS-9'!B170 =""),"",   'BS-9'!B170)</f>
        <v>2513011</v>
      </c>
      <c r="C691" t="str">
        <f>IF(OR(    'BS-9'!B170=0,   'BS-9'!B170 =""),"",   'BS-9'!C170)</f>
        <v xml:space="preserve">Special Programs for Scheduled Tribes -പട്ടിക വര്‍ഗ  ക്ഷേമ ത്തിനുള്ള പ്രത്യേക  പരിപാടികള്‍ </v>
      </c>
      <c r="D691">
        <f>IF(OR(    'BS-9'!B170=0,   'BS-9'!B170 =""),"",   'BS-9'!D170)</f>
        <v>0</v>
      </c>
      <c r="E691">
        <f>IF(OR(    'BS-9'!B170=0,   'BS-9'!B170 =""),"",   'BS-9'!E170)</f>
        <v>484000</v>
      </c>
      <c r="F691">
        <f>IF(OR(    'BS-9'!B170=0,   'BS-9'!B170 =""),"",   'BS-9'!F170)</f>
        <v>698000</v>
      </c>
      <c r="G691" t="str">
        <f>IF(B691="", "Blank Row", "BS-1"&amp;B691)</f>
        <v>BS-12513011</v>
      </c>
    </row>
    <row r="692">
      <c r="B692">
        <f>IF(OR(    'BS-9'!B171=0,   'BS-9'!B171 =""),"",   'BS-9'!B171)</f>
        <v>2513012</v>
      </c>
      <c r="C692" t="str">
        <f>IF(OR(    'BS-9'!B171=0,   'BS-9'!B171 =""),"",   'BS-9'!C171)</f>
        <v xml:space="preserve">Other Social Security Programs-മറ്റ് സാമൂഹ്യ സുരക്ഷിതത്വ പരിപാടികള്‍  </v>
      </c>
      <c r="D692">
        <f>IF(OR(    'BS-9'!B171=0,   'BS-9'!B171 =""),"",   'BS-9'!D171)</f>
        <v>0</v>
      </c>
      <c r="E692">
        <f>IF(OR(    'BS-9'!B171=0,   'BS-9'!B171 =""),"",   'BS-9'!E171)</f>
        <v>200000</v>
      </c>
      <c r="F692">
        <f>IF(OR(    'BS-9'!B171=0,   'BS-9'!B171 =""),"",   'BS-9'!F171)</f>
        <v>200000</v>
      </c>
      <c r="G692" t="str">
        <f>IF(B692="", "Blank Row", "BS-1"&amp;B692)</f>
        <v>BS-12513012</v>
      </c>
    </row>
    <row r="693">
      <c r="B693">
        <f>IF(OR(    'BS-9'!B172=0,   'BS-9'!B172 =""),"",   'BS-9'!B172)</f>
        <v>2513013</v>
      </c>
      <c r="C693" t="str">
        <f>IF(OR(    'BS-9'!B172=0,   'BS-9'!B172 =""),"",   'BS-9'!C172)</f>
        <v xml:space="preserve">EMS Total Housing Program-ഇ എം എസ് .സമ്പൂര്‍ണ ഭവന  പദ്ധതി </v>
      </c>
      <c r="D693">
        <f>IF(OR(    'BS-9'!B172=0,   'BS-9'!B172 =""),"",   'BS-9'!D172)</f>
        <v>0</v>
      </c>
      <c r="E693">
        <f>IF(OR(    'BS-9'!B172=0,   'BS-9'!B172 =""),"",   'BS-9'!E172)</f>
        <v>0</v>
      </c>
      <c r="F693">
        <f>IF(OR(    'BS-9'!B172=0,   'BS-9'!B172 =""),"",   'BS-9'!F172)</f>
        <v>0</v>
      </c>
      <c r="G693" t="str">
        <f>IF(B693="", "Blank Row", "BS-1"&amp;B693)</f>
        <v>BS-12513013</v>
      </c>
    </row>
    <row r="694">
      <c r="B694">
        <f>IF(OR(    'BS-9'!B173=0,   'BS-9'!B173 =""),"",   'BS-9'!B173)</f>
        <v>2513014</v>
      </c>
      <c r="C694" t="str">
        <f>IF(OR(    'BS-9'!B173=0,   'BS-9'!B173 =""),"",   'BS-9'!C173)</f>
        <v>Housing &amp; House Electrification - Construction/Purchase by Local Government-</v>
      </c>
      <c r="D694">
        <f>IF(OR(    'BS-9'!B173=0,   'BS-9'!B173 =""),"",   'BS-9'!D173)</f>
        <v>0</v>
      </c>
      <c r="E694">
        <f>IF(OR(    'BS-9'!B173=0,   'BS-9'!B173 =""),"",   'BS-9'!E173)</f>
        <v>0</v>
      </c>
      <c r="F694">
        <f>IF(OR(    'BS-9'!B173=0,   'BS-9'!B173 =""),"",   'BS-9'!F173)</f>
        <v>0</v>
      </c>
      <c r="G694" t="str">
        <f>IF(B694="", "Blank Row", "BS-1"&amp;B694)</f>
        <v>BS-12513014</v>
      </c>
    </row>
    <row r="695">
      <c r="B695">
        <f>IF(OR(    'BS-9'!B174=0,   'BS-9'!B174 =""),"",   'BS-9'!B174)</f>
        <v>2513015</v>
      </c>
      <c r="C695" t="str">
        <f>IF(OR(    'BS-9'!B174=0,   'BS-9'!B174 =""),"",   'BS-9'!C174)</f>
        <v xml:space="preserve">Housing &amp; House Electrification - Loan Repayment- ഭവനം/ഭവന വൈദ്യുതീകരണം -ലോണ്‍ തിരിച്ചടവ് </v>
      </c>
      <c r="D695">
        <f>IF(OR(    'BS-9'!B174=0,   'BS-9'!B174 =""),"",   'BS-9'!D174)</f>
        <v>0</v>
      </c>
      <c r="E695">
        <f>IF(OR(    'BS-9'!B174=0,   'BS-9'!B174 =""),"",   'BS-9'!E174)</f>
        <v>0</v>
      </c>
      <c r="F695">
        <f>IF(OR(    'BS-9'!B174=0,   'BS-9'!B174 =""),"",   'BS-9'!F174)</f>
        <v>0</v>
      </c>
      <c r="G695" t="str">
        <f>IF(B695="", "Blank Row", "BS-1"&amp;B695)</f>
        <v>BS-12513015</v>
      </c>
    </row>
    <row r="696">
      <c r="B696">
        <f>IF(OR(    'BS-9'!B175=0,   'BS-9'!B175 =""),"",   'BS-9'!B175)</f>
        <v>2514001</v>
      </c>
      <c r="C696" t="str">
        <f>IF(OR(    'BS-9'!B175=0,   'BS-9'!B175 =""),"",   'BS-9'!C175)</f>
        <v xml:space="preserve">Development Programs for Women and Children -വനിതാ ശിശു ക്ഷേമ പരിപാടികള്‍ </v>
      </c>
      <c r="D696">
        <f>IF(OR(    'BS-9'!B175=0,   'BS-9'!B175 =""),"",   'BS-9'!D175)</f>
        <v>0</v>
      </c>
      <c r="E696">
        <f>IF(OR(    'BS-9'!B175=0,   'BS-9'!B175 =""),"",   'BS-9'!E175)</f>
        <v>200000</v>
      </c>
      <c r="F696">
        <f>IF(OR(    'BS-9'!B175=0,   'BS-9'!B175 =""),"",   'BS-9'!F175)</f>
        <v>200000</v>
      </c>
      <c r="G696" t="str">
        <f>IF(B696="", "Blank Row", "BS-1"&amp;B696)</f>
        <v>BS-12514001</v>
      </c>
    </row>
    <row r="697">
      <c r="B697">
        <f>IF(OR(    'BS-9'!B176=0,   'BS-9'!B176 =""),"",   'BS-9'!B176)</f>
        <v>2514002</v>
      </c>
      <c r="C697" t="str">
        <f>IF(OR(    'BS-9'!B176=0,   'BS-9'!B176 =""),"",   'BS-9'!C176)</f>
        <v xml:space="preserve">Special Child Welfare Program-പ്രത്യേക ശിശുക്ഷേമ പരിപാടികള്‍ </v>
      </c>
      <c r="D697">
        <f>IF(OR(    'BS-9'!B176=0,   'BS-9'!B176 =""),"",   'BS-9'!D176)</f>
        <v>0</v>
      </c>
      <c r="E697">
        <f>IF(OR(    'BS-9'!B176=0,   'BS-9'!B176 =""),"",   'BS-9'!E176)</f>
        <v>0</v>
      </c>
      <c r="F697">
        <f>IF(OR(    'BS-9'!B176=0,   'BS-9'!B176 =""),"",   'BS-9'!F176)</f>
        <v>0</v>
      </c>
      <c r="G697" t="str">
        <f>IF(B697="", "Blank Row", "BS-1"&amp;B697)</f>
        <v>BS-12514002</v>
      </c>
    </row>
    <row r="698">
      <c r="B698">
        <f>IF(OR(    'BS-9'!B177=0,   'BS-9'!B177 =""),"",   'BS-9'!B177)</f>
        <v>2514101</v>
      </c>
      <c r="C698" t="str">
        <f>IF(OR(    'BS-9'!B177=0,   'BS-9'!B177 =""),"",   'BS-9'!C177)</f>
        <v xml:space="preserve">Anganwadi Nutrition-അംഗന്‍വാടി  പോഷകാഹാര പരി പാടി </v>
      </c>
      <c r="D698">
        <f>IF(OR(    'BS-9'!B177=0,   'BS-9'!B177 =""),"",   'BS-9'!D177)</f>
        <v>4810923</v>
      </c>
      <c r="E698">
        <f>IF(OR(    'BS-9'!B177=0,   'BS-9'!B177 =""),"",   'BS-9'!E177)</f>
        <v>5228264</v>
      </c>
      <c r="F698">
        <f>IF(OR(    'BS-9'!B177=0,   'BS-9'!B177 =""),"",   'BS-9'!F177)</f>
        <v>5500000</v>
      </c>
      <c r="G698" t="str">
        <f>IF(B698="", "Blank Row", "BS-1"&amp;B698)</f>
        <v>BS-12514101</v>
      </c>
    </row>
    <row r="699">
      <c r="B699">
        <f>IF(OR(    'BS-9'!B178=0,   'BS-9'!B178 =""),"",   'BS-9'!B178)</f>
        <v>2514102</v>
      </c>
      <c r="C699" t="str">
        <f>IF(OR(    'BS-9'!B178=0,   'BS-9'!B178 =""),"",   'BS-9'!C178)</f>
        <v xml:space="preserve">Other Nutrition Distribution Programme-മറ്റ് പോഷകാഹാര പരിപാടികള്‍ </v>
      </c>
      <c r="D699">
        <f>IF(OR(    'BS-9'!B178=0,   'BS-9'!B178 =""),"",   'BS-9'!D178)</f>
        <v>0</v>
      </c>
      <c r="E699">
        <f>IF(OR(    'BS-9'!B178=0,   'BS-9'!B178 =""),"",   'BS-9'!E178)</f>
        <v>0</v>
      </c>
      <c r="F699">
        <f>IF(OR(    'BS-9'!B178=0,   'BS-9'!B178 =""),"",   'BS-9'!F178)</f>
        <v>0</v>
      </c>
      <c r="G699" t="str">
        <f>IF(B699="", "Blank Row", "BS-1"&amp;B699)</f>
        <v>BS-12514102</v>
      </c>
    </row>
    <row r="700">
      <c r="B700">
        <f>IF(OR(    'BS-9'!B179=0,   'BS-9'!B179 =""),"",   'BS-9'!B179)</f>
        <v>2514201</v>
      </c>
      <c r="C700" t="str">
        <f>IF(OR(    'BS-9'!B179=0,   'BS-9'!B179 =""),"",   'BS-9'!C179)</f>
        <v xml:space="preserve">Anganwadi Infrastructure-അംഗന്‍വാടി പശ്ചാത്തല സൌകര്യങ്ങള്‍ </v>
      </c>
      <c r="D700">
        <f>IF(OR(    'BS-9'!B179=0,   'BS-9'!B179 =""),"",   'BS-9'!D179)</f>
        <v>190933</v>
      </c>
      <c r="E700">
        <f>IF(OR(    'BS-9'!B179=0,   'BS-9'!B179 =""),"",   'BS-9'!E179)</f>
        <v>125000</v>
      </c>
      <c r="F700">
        <f>IF(OR(    'BS-9'!B179=0,   'BS-9'!B179 =""),"",   'BS-9'!F179)</f>
        <v>200000</v>
      </c>
      <c r="G700" t="str">
        <f>IF(B700="", "Blank Row", "BS-1"&amp;B700)</f>
        <v>BS-12514201</v>
      </c>
    </row>
    <row r="701">
      <c r="B701">
        <f>IF(OR(    'BS-9'!B180=0,   'BS-9'!B180 =""),"",   'BS-9'!B180)</f>
        <v>2514202</v>
      </c>
      <c r="C701" t="str">
        <f>IF(OR(    'BS-9'!B180=0,   'BS-9'!B180 =""),"",   'BS-9'!C180)</f>
        <v xml:space="preserve">Anganwadi Related Services-അംഗന്‍വാടി അനുബന്ധ സൌകര്യങ്ങള്‍ </v>
      </c>
      <c r="D701">
        <f>IF(OR(    'BS-9'!B180=0,   'BS-9'!B180 =""),"",   'BS-9'!D180)</f>
        <v>1316400</v>
      </c>
      <c r="E701">
        <f>IF(OR(    'BS-9'!B180=0,   'BS-9'!B180 =""),"",   'BS-9'!E180)</f>
        <v>1215000</v>
      </c>
      <c r="F701">
        <f>IF(OR(    'BS-9'!B180=0,   'BS-9'!B180 =""),"",   'BS-9'!F180)</f>
        <v>1515000</v>
      </c>
      <c r="G701" t="str">
        <f>IF(B701="", "Blank Row", "BS-1"&amp;B701)</f>
        <v>BS-12514202</v>
      </c>
    </row>
    <row r="702">
      <c r="B702">
        <f>IF(OR(    'BS-9'!B181=0,   'BS-9'!B181 =""),"",   'BS-9'!B181)</f>
        <v>2515001</v>
      </c>
      <c r="C702" t="str">
        <f>IF(OR(    'BS-9'!B181=0,   'BS-9'!B181 =""),"",   'BS-9'!C181)</f>
        <v>Labour and Labour Welfare-തൊഴിലും തൊഴിലാളി ക്ഷേമവും</v>
      </c>
      <c r="D702">
        <f>IF(OR(    'BS-9'!B181=0,   'BS-9'!B181 =""),"",   'BS-9'!D181)</f>
        <v>0</v>
      </c>
      <c r="E702">
        <f>IF(OR(    'BS-9'!B181=0,   'BS-9'!B181 =""),"",   'BS-9'!E181)</f>
        <v>0</v>
      </c>
      <c r="F702">
        <f>IF(OR(    'BS-9'!B181=0,   'BS-9'!B181 =""),"",   'BS-9'!F181)</f>
        <v>0</v>
      </c>
      <c r="G702" t="str">
        <f>IF(B702="", "Blank Row", "BS-1"&amp;B702)</f>
        <v>BS-12515001</v>
      </c>
    </row>
    <row r="703">
      <c r="B703">
        <f>IF(OR(    'BS-9'!B182=0,   'BS-9'!B182 =""),"",   'BS-9'!B182)</f>
        <v>2516001</v>
      </c>
      <c r="C703" t="str">
        <f>IF(OR(    'BS-9'!B182=0,   'BS-9'!B182 =""),"",   'BS-9'!C182)</f>
        <v xml:space="preserve">General Economic Services - Tourism-ടൂറിസം </v>
      </c>
      <c r="D703">
        <f>IF(OR(    'BS-9'!B182=0,   'BS-9'!B182 =""),"",   'BS-9'!D182)</f>
        <v>0</v>
      </c>
      <c r="E703">
        <f>IF(OR(    'BS-9'!B182=0,   'BS-9'!B182 =""),"",   'BS-9'!E182)</f>
        <v>0</v>
      </c>
      <c r="F703">
        <f>IF(OR(    'BS-9'!B182=0,   'BS-9'!B182 =""),"",   'BS-9'!F182)</f>
        <v>0</v>
      </c>
      <c r="G703" t="str">
        <f>IF(B703="", "Blank Row", "BS-1"&amp;B703)</f>
        <v>BS-12516001</v>
      </c>
    </row>
    <row r="704">
      <c r="B704">
        <f>IF(OR(    'BS-9'!B183=0,   'BS-9'!B183 =""),"",   'BS-9'!B183)</f>
        <v>2516002</v>
      </c>
      <c r="C704" t="str">
        <f>IF(OR(    'BS-9'!B183=0,   'BS-9'!B183 =""),"",   'BS-9'!C183)</f>
        <v>General Economic Services- Public Distribution System -പൊതു വിതരണ സമ്പ്രദായം</v>
      </c>
      <c r="D704">
        <f>IF(OR(    'BS-9'!B183=0,   'BS-9'!B183 =""),"",   'BS-9'!D183)</f>
        <v>0</v>
      </c>
      <c r="E704">
        <f>IF(OR(    'BS-9'!B183=0,   'BS-9'!B183 =""),"",   'BS-9'!E183)</f>
        <v>0</v>
      </c>
      <c r="F704">
        <f>IF(OR(    'BS-9'!B183=0,   'BS-9'!B183 =""),"",   'BS-9'!F183)</f>
        <v>0</v>
      </c>
      <c r="G704" t="str">
        <f>IF(B704="", "Blank Row", "BS-1"&amp;B704)</f>
        <v>BS-12516002</v>
      </c>
    </row>
    <row r="705">
      <c r="B705">
        <f>IF(OR(    'BS-9'!B184=0,   'BS-9'!B184 =""),"",   'BS-9'!B184)</f>
        <v>2516003</v>
      </c>
      <c r="C705" t="str">
        <f>IF(OR(    'BS-9'!B184=0,   'BS-9'!B184 =""),"",   'BS-9'!C184)</f>
        <v xml:space="preserve">General Economic Services- Public Crematoriums and Burial Grounds -പൊതു ശ്മശാനങ്ങളും,അനുബന്ധ സ്ഥാപനങ്ങളും </v>
      </c>
      <c r="D705">
        <f>IF(OR(    'BS-9'!B184=0,   'BS-9'!B184 =""),"",   'BS-9'!D184)</f>
        <v>0</v>
      </c>
      <c r="E705">
        <f>IF(OR(    'BS-9'!B184=0,   'BS-9'!B184 =""),"",   'BS-9'!E184)</f>
        <v>0</v>
      </c>
      <c r="F705">
        <f>IF(OR(    'BS-9'!B184=0,   'BS-9'!B184 =""),"",   'BS-9'!F184)</f>
        <v>0</v>
      </c>
      <c r="G705" t="str">
        <f>IF(B705="", "Blank Row", "BS-1"&amp;B705)</f>
        <v>BS-12516003</v>
      </c>
    </row>
    <row r="706">
      <c r="B706">
        <f>IF(OR(    'BS-9'!B185=0,   'BS-9'!B185 =""),"",   'BS-9'!B185)</f>
        <v>2516004</v>
      </c>
      <c r="C706" t="str">
        <f>IF(OR(    'BS-9'!B185=0,   'BS-9'!B185 =""),"",   'BS-9'!C185)</f>
        <v xml:space="preserve">General Economic Services- Surveys and Studies-സര്‍വേകളും പഠനങ്ങളും </v>
      </c>
      <c r="D706">
        <f>IF(OR(    'BS-9'!B185=0,   'BS-9'!B185 =""),"",   'BS-9'!D185)</f>
        <v>0</v>
      </c>
      <c r="E706">
        <f>IF(OR(    'BS-9'!B185=0,   'BS-9'!B185 =""),"",   'BS-9'!E185)</f>
        <v>0</v>
      </c>
      <c r="F706">
        <f>IF(OR(    'BS-9'!B185=0,   'BS-9'!B185 =""),"",   'BS-9'!F185)</f>
        <v>0</v>
      </c>
      <c r="G706" t="str">
        <f>IF(B706="", "Blank Row", "BS-1"&amp;B706)</f>
        <v>BS-12516004</v>
      </c>
    </row>
    <row r="707">
      <c r="B707">
        <f>IF(OR(    'BS-9'!B186=0,   'BS-9'!B186 =""),"",   'BS-9'!B186)</f>
        <v>2516005</v>
      </c>
      <c r="C707" t="str">
        <f>IF(OR(    'BS-9'!B186=0,   'BS-9'!B186 =""),"",   'BS-9'!C186)</f>
        <v xml:space="preserve">General Economic Services- Plan Formulation, Monitoring and Evaluation-പദ്ധതി രൂപീകരണം ,മോണിറ്ററിംഗ് </v>
      </c>
      <c r="D707">
        <f>IF(OR(    'BS-9'!B186=0,   'BS-9'!B186 =""),"",   'BS-9'!D186)</f>
        <v>289197</v>
      </c>
      <c r="E707">
        <f>IF(OR(    'BS-9'!B186=0,   'BS-9'!B186 =""),"",   'BS-9'!E186)</f>
        <v>410803</v>
      </c>
      <c r="F707">
        <f>IF(OR(    'BS-9'!B186=0,   'BS-9'!B186 =""),"",   'BS-9'!F186)</f>
        <v>400000</v>
      </c>
      <c r="G707" t="str">
        <f>IF(B707="", "Blank Row", "BS-1"&amp;B707)</f>
        <v>BS-12516005</v>
      </c>
    </row>
    <row r="708">
      <c r="B708">
        <f>IF(OR(    'BS-9'!B187=0,   'BS-9'!B187 =""),"",   'BS-9'!B187)</f>
        <v>2516006</v>
      </c>
      <c r="C708" t="str">
        <f>IF(OR(    'BS-9'!B187=0,   'BS-9'!B187 =""),"",   'BS-9'!C187)</f>
        <v xml:space="preserve">General Economic Services-  Good Governance -സല്‍ ഭരണം </v>
      </c>
      <c r="D708">
        <f>IF(OR(    'BS-9'!B187=0,   'BS-9'!B187 =""),"",   'BS-9'!D187)</f>
        <v>0</v>
      </c>
      <c r="E708">
        <f>IF(OR(    'BS-9'!B187=0,   'BS-9'!B187 =""),"",   'BS-9'!E187)</f>
        <v>0</v>
      </c>
      <c r="F708">
        <f>IF(OR(    'BS-9'!B187=0,   'BS-9'!B187 =""),"",   'BS-9'!F187)</f>
        <v>0</v>
      </c>
      <c r="G708" t="str">
        <f>IF(B708="", "Blank Row", "BS-1"&amp;B708)</f>
        <v>BS-12516006</v>
      </c>
    </row>
    <row r="709">
      <c r="B709">
        <f>IF(OR(    'BS-9'!B188=0,   'BS-9'!B188 =""),"",   'BS-9'!B188)</f>
        <v>2516007</v>
      </c>
      <c r="C709" t="str">
        <f>IF(OR(    'BS-9'!B188=0,   'BS-9'!B188 =""),"",   'BS-9'!C188)</f>
        <v xml:space="preserve">General Economic Services-  Computerisation of LSGIs and Transferred Institutions-തദ്ദേശ ഭരണ സ്ഥാപനങ്ങളുടെയും ഘടക സ്ഥാപനങ്ങളുടെയും കമ്പ്യൂട്ടര്‍ വല്‍ക്കരണം </v>
      </c>
      <c r="D709">
        <f>IF(OR(    'BS-9'!B188=0,   'BS-9'!B188 =""),"",   'BS-9'!D188)</f>
        <v>0</v>
      </c>
      <c r="E709">
        <f>IF(OR(    'BS-9'!B188=0,   'BS-9'!B188 =""),"",   'BS-9'!E188)</f>
        <v>0</v>
      </c>
      <c r="F709">
        <f>IF(OR(    'BS-9'!B188=0,   'BS-9'!B188 =""),"",   'BS-9'!F188)</f>
        <v>0</v>
      </c>
      <c r="G709" t="str">
        <f>IF(B709="", "Blank Row", "BS-1"&amp;B709)</f>
        <v>BS-12516007</v>
      </c>
    </row>
    <row r="710">
      <c r="B710">
        <f>IF(OR(    'BS-9'!B189=0,   'BS-9'!B189 =""),"",   'BS-9'!B189)</f>
        <v>2516008</v>
      </c>
      <c r="C710" t="str">
        <f>IF(OR(    'BS-9'!B189=0,   'BS-9'!B189 =""),"",   'BS-9'!C189)</f>
        <v xml:space="preserve">General Economic Services- Other Plan Expenditure-മറ്റ് പ്ലാന്‍ ചെലവുകള്‍ </v>
      </c>
      <c r="D710">
        <f>IF(OR(    'BS-9'!B189=0,   'BS-9'!B189 =""),"",   'BS-9'!D189)</f>
        <v>0</v>
      </c>
      <c r="E710">
        <f>IF(OR(    'BS-9'!B189=0,   'BS-9'!B189 =""),"",   'BS-9'!E189)</f>
        <v>0</v>
      </c>
      <c r="F710">
        <f>IF(OR(    'BS-9'!B189=0,   'BS-9'!B189 =""),"",   'BS-9'!F189)</f>
        <v>0</v>
      </c>
      <c r="G710" t="str">
        <f>IF(B710="", "Blank Row", "BS-1"&amp;B710)</f>
        <v>BS-12516008</v>
      </c>
    </row>
    <row r="711">
      <c r="B711">
        <f>IF(OR(    'BS-9'!B190=0,   'BS-9'!B190 =""),"",   'BS-9'!B190)</f>
        <v>2516101</v>
      </c>
      <c r="C711" t="str">
        <f>IF(OR(    'BS-9'!B190=0,   'BS-9'!B190 =""),"",   'BS-9'!C190)</f>
        <v xml:space="preserve">Vocational Capacity Building - Vocational Training-തൊഴില്‍ നൈപുണ്യ വികസനം -തൊഴില്‍ പരിശീലനം </v>
      </c>
      <c r="D711">
        <f>IF(OR(    'BS-9'!B190=0,   'BS-9'!B190 =""),"",   'BS-9'!D190)</f>
        <v>0</v>
      </c>
      <c r="E711">
        <f>IF(OR(    'BS-9'!B190=0,   'BS-9'!B190 =""),"",   'BS-9'!E190)</f>
        <v>0</v>
      </c>
      <c r="F711">
        <f>IF(OR(    'BS-9'!B190=0,   'BS-9'!B190 =""),"",   'BS-9'!F190)</f>
        <v>0</v>
      </c>
      <c r="G711" t="str">
        <f>IF(B711="", "Blank Row", "BS-1"&amp;B711)</f>
        <v>BS-12516101</v>
      </c>
    </row>
    <row r="712">
      <c r="B712">
        <f>IF(OR(    'BS-9'!B191=0,   'BS-9'!B191 =""),"",   'BS-9'!B191)</f>
        <v>2516102</v>
      </c>
      <c r="C712" t="str">
        <f>IF(OR(    'BS-9'!B191=0,   'BS-9'!B191 =""),"",   'BS-9'!C191)</f>
        <v xml:space="preserve">Vocational Capacity Building - Institutional Development-തൊഴില്‍ നൈപുണ്യ വികസനം -സ്ഥാപനങ്ങളുടെ വികസനം  </v>
      </c>
      <c r="D712">
        <f>IF(OR(    'BS-9'!B191=0,   'BS-9'!B191 =""),"",   'BS-9'!D191)</f>
        <v>0</v>
      </c>
      <c r="E712">
        <f>IF(OR(    'BS-9'!B191=0,   'BS-9'!B191 =""),"",   'BS-9'!E191)</f>
        <v>0</v>
      </c>
      <c r="F712">
        <f>IF(OR(    'BS-9'!B191=0,   'BS-9'!B191 =""),"",   'BS-9'!F191)</f>
        <v>0</v>
      </c>
      <c r="G712" t="str">
        <f>IF(B712="", "Blank Row", "BS-1"&amp;B712)</f>
        <v>BS-12516102</v>
      </c>
    </row>
    <row r="713">
      <c r="B713">
        <f>IF(OR(    'BS-9'!B192=0,   'BS-9'!B192 =""),"",   'BS-9'!B192)</f>
        <v>2516201</v>
      </c>
      <c r="C713" t="str">
        <f>IF(OR(    'BS-9'!B192=0,   'BS-9'!B192 =""),"",   'BS-9'!C192)</f>
        <v xml:space="preserve">Energy Conservation-ഊര്‍ജ സംരക്ഷണം </v>
      </c>
      <c r="D713">
        <f>IF(OR(    'BS-9'!B192=0,   'BS-9'!B192 =""),"",   'BS-9'!D192)</f>
        <v>0</v>
      </c>
      <c r="E713">
        <f>IF(OR(    'BS-9'!B192=0,   'BS-9'!B192 =""),"",   'BS-9'!E192)</f>
        <v>0</v>
      </c>
      <c r="F713">
        <f>IF(OR(    'BS-9'!B192=0,   'BS-9'!B192 =""),"",   'BS-9'!F192)</f>
        <v>0</v>
      </c>
      <c r="G713" t="str">
        <f>IF(B713="", "Blank Row", "BS-1"&amp;B713)</f>
        <v>BS-12516201</v>
      </c>
    </row>
    <row r="714">
      <c r="B714">
        <f>IF(OR(    'BS-9'!B193=0,   'BS-9'!B193 =""),"",   'BS-9'!B193)</f>
        <v>2516202</v>
      </c>
      <c r="C714" t="str">
        <f>IF(OR(    'BS-9'!B193=0,   'BS-9'!B193 =""),"",   'BS-9'!C193)</f>
        <v xml:space="preserve">Energy Conservation - Non-Conventional Energy-ഊര്‍ജ സംരക്ഷണം-പാരമ്പര്യേതര ഊര്‍ജ സ്രോതസ്സുകള്‍ </v>
      </c>
      <c r="D714">
        <f>IF(OR(    'BS-9'!B193=0,   'BS-9'!B193 =""),"",   'BS-9'!D193)</f>
        <v>0</v>
      </c>
      <c r="E714">
        <f>IF(OR(    'BS-9'!B193=0,   'BS-9'!B193 =""),"",   'BS-9'!E193)</f>
        <v>0</v>
      </c>
      <c r="F714">
        <f>IF(OR(    'BS-9'!B193=0,   'BS-9'!B193 =""),"",   'BS-9'!F193)</f>
        <v>0</v>
      </c>
      <c r="G714" t="str">
        <f>IF(B714="", "Blank Row", "BS-1"&amp;B714)</f>
        <v>BS-12516202</v>
      </c>
    </row>
    <row r="715">
      <c r="B715">
        <f>IF(OR(    'BS-9'!B194=0,   'BS-9'!B194 =""),"",   'BS-9'!B194)</f>
        <v>2516301</v>
      </c>
      <c r="C715" t="str">
        <f>IF(OR(    'BS-9'!B194=0,   'BS-9'!B194 =""),"",   'BS-9'!C194)</f>
        <v xml:space="preserve">Electricity Line Extension-വൈദ്യുത ലൈന്‍ നീട്ടല്‍ </v>
      </c>
      <c r="D715">
        <f>IF(OR(    'BS-9'!B194=0,   'BS-9'!B194 =""),"",   'BS-9'!D194)</f>
        <v>0</v>
      </c>
      <c r="E715">
        <f>IF(OR(    'BS-9'!B194=0,   'BS-9'!B194 =""),"",   'BS-9'!E194)</f>
        <v>0</v>
      </c>
      <c r="F715">
        <f>IF(OR(    'BS-9'!B194=0,   'BS-9'!B194 =""),"",   'BS-9'!F194)</f>
        <v>0</v>
      </c>
      <c r="G715" t="str">
        <f>IF(B715="", "Blank Row", "BS-1"&amp;B715)</f>
        <v>BS-12516301</v>
      </c>
    </row>
    <row r="716">
      <c r="B716">
        <f>IF(OR(    'BS-9'!B195=0,   'BS-9'!B195 =""),"",   'BS-9'!B195)</f>
        <v>2516302</v>
      </c>
      <c r="C716" t="str">
        <f>IF(OR(    'BS-9'!B195=0,   'BS-9'!B195 =""),"",   'BS-9'!C195)</f>
        <v xml:space="preserve">Electricity Line - Transformer - Voltage Improvement-വോള്‍ട്ടത വര്‍ധിപ്പിക്കല്‍- ട്രാന്‍സ്ഫോര്‍മര്‍ സ്ഥാപിക്കല്‍ </v>
      </c>
      <c r="D716">
        <f>IF(OR(    'BS-9'!B195=0,   'BS-9'!B195 =""),"",   'BS-9'!D195)</f>
        <v>0</v>
      </c>
      <c r="E716">
        <f>IF(OR(    'BS-9'!B195=0,   'BS-9'!B195 =""),"",   'BS-9'!E195)</f>
        <v>0</v>
      </c>
      <c r="F716">
        <f>IF(OR(    'BS-9'!B195=0,   'BS-9'!B195 =""),"",   'BS-9'!F195)</f>
        <v>0</v>
      </c>
      <c r="G716" t="str">
        <f>IF(B716="", "Blank Row", "BS-1"&amp;B716)</f>
        <v>BS-12516302</v>
      </c>
    </row>
    <row r="717">
      <c r="B717">
        <f>IF(OR(    'BS-9'!B196=0,   'BS-9'!B196 =""),"",   'BS-9'!B196)</f>
        <v>2516401</v>
      </c>
      <c r="C717" t="str">
        <f>IF(OR(    'BS-9'!B196=0,   'BS-9'!B196 =""),"",   'BS-9'!C196)</f>
        <v xml:space="preserve">Tourism Infrastructure-ടൂറിസം പശ്ചാത്തല സൌകര്യങ്ങള്‍ </v>
      </c>
      <c r="D717">
        <f>IF(OR(    'BS-9'!B196=0,   'BS-9'!B196 =""),"",   'BS-9'!D196)</f>
        <v>0</v>
      </c>
      <c r="E717">
        <f>IF(OR(    'BS-9'!B196=0,   'BS-9'!B196 =""),"",   'BS-9'!E196)</f>
        <v>0</v>
      </c>
      <c r="F717">
        <f>IF(OR(    'BS-9'!B196=0,   'BS-9'!B196 =""),"",   'BS-9'!F196)</f>
        <v>0</v>
      </c>
      <c r="G717" t="str">
        <f>IF(B717="", "Blank Row", "BS-1"&amp;B717)</f>
        <v>BS-12516401</v>
      </c>
    </row>
    <row r="718">
      <c r="B718">
        <f>IF(OR(    'BS-9'!B197=0,   'BS-9'!B197 =""),"",   'BS-9'!B197)</f>
        <v>2516501</v>
      </c>
      <c r="C718" t="str">
        <f>IF(OR(    'BS-9'!B197=0,   'BS-9'!B197 =""),"",   'BS-9'!C197)</f>
        <v>Local Government Service Delivery Improvement-(</v>
      </c>
      <c r="D718">
        <f>IF(OR(    'BS-9'!B197=0,   'BS-9'!B197 =""),"",   'BS-9'!D197)</f>
        <v>83270</v>
      </c>
      <c r="E718">
        <f>IF(OR(    'BS-9'!B197=0,   'BS-9'!B197 =""),"",   'BS-9'!E197)</f>
        <v>0</v>
      </c>
      <c r="F718">
        <f>IF(OR(    'BS-9'!B197=0,   'BS-9'!B197 =""),"",   'BS-9'!F197)</f>
        <v>100000</v>
      </c>
      <c r="G718" t="str">
        <f>IF(B718="", "Blank Row", "BS-1"&amp;B718)</f>
        <v>BS-12516501</v>
      </c>
    </row>
    <row r="719">
      <c r="B719">
        <f>IF(OR(    'BS-9'!B198=0,   'BS-9'!B198 =""),"",   'BS-9'!B198)</f>
        <v>2516502</v>
      </c>
      <c r="C719" t="str">
        <f>IF(OR(    'BS-9'!B198=0,   'BS-9'!B198 =""),"",   'BS-9'!C198)</f>
        <v xml:space="preserve">Transferred Institution Service Delivery Improvement- ഘടക സ്ഥാപനങ്ങളില്‍ നിന്നുള്ള സേവന സൌകര്യങ്ങള്‍ വര്‍ധിപ്പിക്കല്‍ </v>
      </c>
      <c r="D719">
        <f>IF(OR(    'BS-9'!B198=0,   'BS-9'!B198 =""),"",   'BS-9'!D198)</f>
        <v>381349</v>
      </c>
      <c r="E719">
        <f>IF(OR(    'BS-9'!B198=0,   'BS-9'!B198 =""),"",   'BS-9'!E198)</f>
        <v>470690</v>
      </c>
      <c r="F719">
        <f>IF(OR(    'BS-9'!B198=0,   'BS-9'!B198 =""),"",   'BS-9'!F198)</f>
        <v>500000</v>
      </c>
      <c r="G719" t="str">
        <f>IF(B719="", "Blank Row", "BS-1"&amp;B719)</f>
        <v>BS-12516502</v>
      </c>
    </row>
    <row r="720">
      <c r="B720" t="str">
        <f>IF(OR(    'BS-9'!B199=0,   'BS-9'!B199 =""),"",   'BS-9'!B199)</f>
        <v/>
      </c>
      <c r="C720" t="str">
        <f>IF(OR(    'BS-9'!B199=0,   'BS-9'!B199 =""),"",   'BS-9'!C199)</f>
        <v/>
      </c>
      <c r="D720" t="str">
        <f>IF(OR(    'BS-9'!B199=0,   'BS-9'!B199 =""),"",   'BS-9'!D199)</f>
        <v/>
      </c>
      <c r="E720" t="str">
        <f>IF(OR(    'BS-9'!B199=0,   'BS-9'!B199 =""),"",   'BS-9'!E199)</f>
        <v/>
      </c>
      <c r="F720" t="str">
        <f>IF(OR(    'BS-9'!B199=0,   'BS-9'!B199 =""),"",   'BS-9'!F199)</f>
        <v/>
      </c>
      <c r="G720" t="str">
        <f>IF(B720="", "Blank Row", "BS-1"&amp;B720)</f>
        <v>Blank Row</v>
      </c>
    </row>
    <row r="721">
      <c r="B721" t="str">
        <f>IF(OR(    'BS-9'!B200=0,   'BS-9'!B200 =""),"",   'BS-9'!B200)</f>
        <v/>
      </c>
      <c r="C721" t="str">
        <f>IF(OR(    'BS-9'!B200=0,   'BS-9'!B200 =""),"",   'BS-9'!C200)</f>
        <v/>
      </c>
      <c r="D721" t="str">
        <f>IF(OR(    'BS-9'!B200=0,   'BS-9'!B200 =""),"",   'BS-9'!D200)</f>
        <v/>
      </c>
      <c r="E721" t="str">
        <f>IF(OR(    'BS-9'!B200=0,   'BS-9'!B200 =""),"",   'BS-9'!E200)</f>
        <v/>
      </c>
      <c r="F721" t="str">
        <f>IF(OR(    'BS-9'!B200=0,   'BS-9'!B200 =""),"",   'BS-9'!F200)</f>
        <v/>
      </c>
      <c r="G721" t="str">
        <f>IF(B721="", "Blank Row", "BS-1"&amp;B721)</f>
        <v>Blank Row</v>
      </c>
    </row>
    <row r="722">
      <c r="B722" t="str">
        <f>IF(OR(    'BS-9'!B201=0,   'BS-9'!B201 =""),"",   'BS-9'!B201)</f>
        <v/>
      </c>
      <c r="C722" t="str">
        <f>IF(OR(    'BS-9'!B201=0,   'BS-9'!B201 =""),"",   'BS-9'!C201)</f>
        <v/>
      </c>
      <c r="D722" t="str">
        <f>IF(OR(    'BS-9'!B201=0,   'BS-9'!B201 =""),"",   'BS-9'!D201)</f>
        <v/>
      </c>
      <c r="E722" t="str">
        <f>IF(OR(    'BS-9'!B201=0,   'BS-9'!B201 =""),"",   'BS-9'!E201)</f>
        <v/>
      </c>
      <c r="F722" t="str">
        <f>IF(OR(    'BS-9'!B201=0,   'BS-9'!B201 =""),"",   'BS-9'!F201)</f>
        <v/>
      </c>
      <c r="G722" t="str">
        <f>IF(B722="", "Blank Row", "BS-1"&amp;B722)</f>
        <v>Blank Row</v>
      </c>
    </row>
    <row r="723">
      <c r="B723" t="str">
        <f>IF(OR(    'BS-9'!B202=0,   'BS-9'!B202 =""),"",   'BS-9'!B202)</f>
        <v/>
      </c>
      <c r="C723" t="str">
        <f>IF(OR(    'BS-9'!B202=0,   'BS-9'!B202 =""),"",   'BS-9'!C202)</f>
        <v/>
      </c>
      <c r="D723" t="str">
        <f>IF(OR(    'BS-9'!B202=0,   'BS-9'!B202 =""),"",   'BS-9'!D202)</f>
        <v/>
      </c>
      <c r="E723" t="str">
        <f>IF(OR(    'BS-9'!B202=0,   'BS-9'!B202 =""),"",   'BS-9'!E202)</f>
        <v/>
      </c>
      <c r="F723" t="str">
        <f>IF(OR(    'BS-9'!B202=0,   'BS-9'!B202 =""),"",   'BS-9'!F202)</f>
        <v/>
      </c>
      <c r="G723" t="str">
        <f>IF(B723="", "Blank Row", "BS-1"&amp;B723)</f>
        <v>Blank Row</v>
      </c>
    </row>
    <row r="724">
      <c r="B724" t="str">
        <f>IF(OR(    'BS-9'!B203=0,   'BS-9'!B203 =""),"",   'BS-9'!B203)</f>
        <v/>
      </c>
      <c r="C724" t="str">
        <f>IF(OR(    'BS-9'!B203=0,   'BS-9'!B203 =""),"",   'BS-9'!C203)</f>
        <v/>
      </c>
      <c r="D724" t="str">
        <f>IF(OR(    'BS-9'!B203=0,   'BS-9'!B203 =""),"",   'BS-9'!D203)</f>
        <v/>
      </c>
      <c r="E724" t="str">
        <f>IF(OR(    'BS-9'!B203=0,   'BS-9'!B203 =""),"",   'BS-9'!E203)</f>
        <v/>
      </c>
      <c r="F724" t="str">
        <f>IF(OR(    'BS-9'!B203=0,   'BS-9'!B203 =""),"",   'BS-9'!F203)</f>
        <v/>
      </c>
      <c r="G724" t="str">
        <f>IF(B724="", "Blank Row", "BS-1"&amp;B724)</f>
        <v>Blank Row</v>
      </c>
    </row>
    <row r="725">
      <c r="B725" t="str">
        <f>IF(OR(    'BS-9'!B204=0,   'BS-9'!B204 =""),"",   'BS-9'!B204)</f>
        <v/>
      </c>
      <c r="C725" t="str">
        <f>IF(OR(    'BS-9'!B204=0,   'BS-9'!B204 =""),"",   'BS-9'!C204)</f>
        <v/>
      </c>
      <c r="D725" t="str">
        <f>IF(OR(    'BS-9'!B204=0,   'BS-9'!B204 =""),"",   'BS-9'!D204)</f>
        <v/>
      </c>
      <c r="E725" t="str">
        <f>IF(OR(    'BS-9'!B204=0,   'BS-9'!B204 =""),"",   'BS-9'!E204)</f>
        <v/>
      </c>
      <c r="F725" t="str">
        <f>IF(OR(    'BS-9'!B204=0,   'BS-9'!B204 =""),"",   'BS-9'!F204)</f>
        <v/>
      </c>
      <c r="G725" t="str">
        <f>IF(B725="", "Blank Row", "BS-1"&amp;B725)</f>
        <v>Blank Row</v>
      </c>
    </row>
    <row r="726">
      <c r="B726" t="str">
        <f>IF(OR(    'BS-9'!B205=0,   'BS-9'!B205 =""),"",   'BS-9'!B205)</f>
        <v/>
      </c>
      <c r="C726" t="str">
        <f>IF(OR(    'BS-9'!B205=0,   'BS-9'!B205 =""),"",   'BS-9'!C205)</f>
        <v/>
      </c>
      <c r="D726" t="str">
        <f>IF(OR(    'BS-9'!B205=0,   'BS-9'!B205 =""),"",   'BS-9'!D205)</f>
        <v/>
      </c>
      <c r="E726" t="str">
        <f>IF(OR(    'BS-9'!B205=0,   'BS-9'!B205 =""),"",   'BS-9'!E205)</f>
        <v/>
      </c>
      <c r="F726" t="str">
        <f>IF(OR(    'BS-9'!B205=0,   'BS-9'!B205 =""),"",   'BS-9'!F205)</f>
        <v/>
      </c>
      <c r="G726" t="str">
        <f>IF(B726="", "Blank Row", "BS-1"&amp;B726)</f>
        <v>Blank Row</v>
      </c>
    </row>
    <row r="727">
      <c r="B727" t="str">
        <f>IF(OR(    'BS-9'!B206=0,   'BS-9'!B206 =""),"",   'BS-9'!B206)</f>
        <v/>
      </c>
      <c r="C727" t="str">
        <f>IF(OR(    'BS-9'!B206=0,   'BS-9'!B206 =""),"",   'BS-9'!C206)</f>
        <v/>
      </c>
      <c r="D727" t="str">
        <f>IF(OR(    'BS-9'!B206=0,   'BS-9'!B206 =""),"",   'BS-9'!D206)</f>
        <v/>
      </c>
      <c r="E727" t="str">
        <f>IF(OR(    'BS-9'!B206=0,   'BS-9'!B206 =""),"",   'BS-9'!E206)</f>
        <v/>
      </c>
      <c r="F727" t="str">
        <f>IF(OR(    'BS-9'!B206=0,   'BS-9'!B206 =""),"",   'BS-9'!F206)</f>
        <v/>
      </c>
      <c r="G727" t="str">
        <f>IF(B727="", "Blank Row", "BS-1"&amp;B727)</f>
        <v>Blank Row</v>
      </c>
    </row>
    <row r="728">
      <c r="B728" t="str">
        <f>IF(OR(    'BS-9'!B207=0,   'BS-9'!B207 =""),"",   'BS-9'!B207)</f>
        <v/>
      </c>
      <c r="C728" t="str">
        <f>IF(OR(    'BS-9'!B207=0,   'BS-9'!B207 =""),"",   'BS-9'!C207)</f>
        <v/>
      </c>
      <c r="D728" t="str">
        <f>IF(OR(    'BS-9'!B207=0,   'BS-9'!B207 =""),"",   'BS-9'!D207)</f>
        <v/>
      </c>
      <c r="E728" t="str">
        <f>IF(OR(    'BS-9'!B207=0,   'BS-9'!B207 =""),"",   'BS-9'!E207)</f>
        <v/>
      </c>
      <c r="F728" t="str">
        <f>IF(OR(    'BS-9'!B207=0,   'BS-9'!B207 =""),"",   'BS-9'!F207)</f>
        <v/>
      </c>
      <c r="G728" t="str">
        <f>IF(B728="", "Blank Row", "BS-1"&amp;B728)</f>
        <v>Blank Row</v>
      </c>
    </row>
    <row r="729">
      <c r="B729" t="str">
        <f>IF(OR(    'BS-9'!B208=0,   'BS-9'!B208 =""),"",   'BS-9'!B208)</f>
        <v/>
      </c>
      <c r="C729" t="str">
        <f>IF(OR(    'BS-9'!B208=0,   'BS-9'!B208 =""),"",   'BS-9'!C208)</f>
        <v/>
      </c>
      <c r="D729" t="str">
        <f>IF(OR(    'BS-9'!B208=0,   'BS-9'!B208 =""),"",   'BS-9'!D208)</f>
        <v/>
      </c>
      <c r="E729" t="str">
        <f>IF(OR(    'BS-9'!B208=0,   'BS-9'!B208 =""),"",   'BS-9'!E208)</f>
        <v/>
      </c>
      <c r="F729" t="str">
        <f>IF(OR(    'BS-9'!B208=0,   'BS-9'!B208 =""),"",   'BS-9'!F208)</f>
        <v/>
      </c>
      <c r="G729" t="str">
        <f>IF(B729="", "Blank Row", "BS-1"&amp;B729)</f>
        <v>Blank Row</v>
      </c>
    </row>
    <row r="730">
      <c r="B730" t="str">
        <f>IF(OR(    'BS-9'!B209=0,   'BS-9'!B209 =""),"",   'BS-9'!B209)</f>
        <v/>
      </c>
      <c r="C730" t="str">
        <f>IF(OR(    'BS-9'!B209=0,   'BS-9'!B209 =""),"",   'BS-9'!C209)</f>
        <v/>
      </c>
      <c r="D730" t="str">
        <f>IF(OR(    'BS-9'!B209=0,   'BS-9'!B209 =""),"",   'BS-9'!D209)</f>
        <v/>
      </c>
      <c r="E730" t="str">
        <f>IF(OR(    'BS-9'!B209=0,   'BS-9'!B209 =""),"",   'BS-9'!E209)</f>
        <v/>
      </c>
      <c r="F730" t="str">
        <f>IF(OR(    'BS-9'!B209=0,   'BS-9'!B209 =""),"",   'BS-9'!F209)</f>
        <v/>
      </c>
      <c r="G730" t="str">
        <f>IF(B730="", "Blank Row", "BS-1"&amp;B730)</f>
        <v>Blank Row</v>
      </c>
    </row>
    <row r="731">
      <c r="B731">
        <f>IF(OR(    'BS-9'!B210=0,   'BS-9'!B210 =""),"",   'BS-9'!B210)</f>
        <v>251</v>
      </c>
      <c r="C731" t="str">
        <f>IF(OR(    'BS-9'!B210=0,   'BS-9'!B210 =""),"",   'BS-9'!C210)</f>
        <v>Total-Decentralised Plan Programme - Service Sector</v>
      </c>
      <c r="D731">
        <f>SUBTOTAL(9,D633:D730)</f>
        <v>86994184</v>
      </c>
      <c r="E731">
        <f>SUBTOTAL(9,E633:E730)</f>
        <v>145403864</v>
      </c>
      <c r="F731">
        <f>SUBTOTAL(9,F633:F730)</f>
        <v>145321074</v>
      </c>
      <c r="G731" t="str">
        <f>IF(B731="", "Blank Row", "BS-1"&amp;B731)</f>
        <v>BS-1251</v>
      </c>
    </row>
    <row r="732" xml:space="preserve">
      <c r="B732" t="str">
        <v>BS-9 PARTICULARS</v>
      </c>
      <c r="D732" t="str">
        <f>D32</f>
        <v>Actuals for the year 2023-2024   (യഥാര്‍ത്ഥ കണക്ക് 2023-2024)</v>
      </c>
      <c r="E732" t="str">
        <f>E32</f>
        <v>Budget  for the  year (including all revisions) 2024-2025  (പരിഷ്കരിച്ച ബജറ്റ്  2024-2025)</v>
      </c>
      <c r="F732" t="str" xml:space="preserve">
        <f>F32</f>
        <v xml:space="preserve">Budget for the Year2025-2026
 (ബജറ്റ്-2025-2026)</v>
      </c>
      <c r="G732" t="str">
        <v>Statement</v>
      </c>
    </row>
    <row r="733">
      <c r="B733" t="str">
        <f>'BS-9'!B211</f>
        <v>252 - Decentralised Plan Programme - Infrastructure Sector</v>
      </c>
      <c r="G733" t="str">
        <f>IF(B733="", "Blank Row", "BS-1"&amp;B733)</f>
        <v>BS-1252 - Decentralised Plan Programme - Infrastructure Sector</v>
      </c>
    </row>
    <row r="734">
      <c r="B734">
        <f>IF(OR(    'BS-9'!B212=0,   'BS-9'!B212 =""),"",   'BS-9'!B212)</f>
        <v>2521001</v>
      </c>
      <c r="C734" t="str">
        <f>IF(OR(    'BS-9'!B212=0,   'BS-9'!B212 =""),"",   'BS-9'!C212)</f>
        <v xml:space="preserve">Energy - Electrification of Street Lights-തെരുവ് വിളക്കുകളുടെ വൈദ്യുതീകരണം </v>
      </c>
      <c r="D734">
        <f>IF(OR(    'BS-9'!B212=0,   'BS-9'!B212 =""),"",   'BS-9'!D212)</f>
        <v>208000</v>
      </c>
      <c r="E734">
        <f>IF(OR(    'BS-9'!B212=0,   'BS-9'!B212 =""),"",   'BS-9'!E212)</f>
        <v>1000000</v>
      </c>
      <c r="F734">
        <f>IF(OR(    'BS-9'!B212=0,   'BS-9'!B212 =""),"",   'BS-9'!F212)</f>
        <v>1000000</v>
      </c>
      <c r="G734" t="str">
        <f>IF(B734="", "Blank Row", "BS-1"&amp;B734)</f>
        <v>BS-12521001</v>
      </c>
    </row>
    <row r="735">
      <c r="B735">
        <f>IF(OR(    'BS-9'!B213=0,   'BS-9'!B213 =""),"",   'BS-9'!B213)</f>
        <v>2521002</v>
      </c>
      <c r="C735" t="str">
        <f>IF(OR(    'BS-9'!B213=0,   'BS-9'!B213 =""),"",   'BS-9'!C213)</f>
        <v xml:space="preserve">Energy - Other Electrification Programs-മറ്റ് വൈദ്യുതീകരണ പ്രവര്‍ത്തനങ്ങള്‍ </v>
      </c>
      <c r="D735">
        <f>IF(OR(    'BS-9'!B213=0,   'BS-9'!B213 =""),"",   'BS-9'!D213)</f>
        <v>0</v>
      </c>
      <c r="E735">
        <f>IF(OR(    'BS-9'!B213=0,   'BS-9'!B213 =""),"",   'BS-9'!E213)</f>
        <v>0</v>
      </c>
      <c r="F735">
        <f>IF(OR(    'BS-9'!B213=0,   'BS-9'!B213 =""),"",   'BS-9'!F213)</f>
        <v>0</v>
      </c>
      <c r="G735" t="str">
        <f>IF(B735="", "Blank Row", "BS-1"&amp;B735)</f>
        <v>BS-12521002</v>
      </c>
    </row>
    <row r="736">
      <c r="B736">
        <f>IF(OR(    'BS-9'!B214=0,   'BS-9'!B214 =""),"",   'BS-9'!B214)</f>
        <v>2521003</v>
      </c>
      <c r="C736" t="str">
        <f>IF(OR(    'BS-9'!B214=0,   'BS-9'!B214 =""),"",   'BS-9'!C214)</f>
        <v xml:space="preserve">Non-conventional Energy-പാരമ്പര്യേതര ഊര്‍ജ സ്രോതസ്സുകള്‍ </v>
      </c>
      <c r="D736">
        <f>IF(OR(    'BS-9'!B214=0,   'BS-9'!B214 =""),"",   'BS-9'!D214)</f>
        <v>0</v>
      </c>
      <c r="E736">
        <f>IF(OR(    'BS-9'!B214=0,   'BS-9'!B214 =""),"",   'BS-9'!E214)</f>
        <v>0</v>
      </c>
      <c r="F736">
        <f>IF(OR(    'BS-9'!B214=0,   'BS-9'!B214 =""),"",   'BS-9'!F214)</f>
        <v>0</v>
      </c>
      <c r="G736" t="str">
        <f>IF(B736="", "Blank Row", "BS-1"&amp;B736)</f>
        <v>BS-12521003</v>
      </c>
    </row>
    <row r="737">
      <c r="B737">
        <f>IF(OR(    'BS-9'!B215=0,   'BS-9'!B215 =""),"",   'BS-9'!B215)</f>
        <v>2521004</v>
      </c>
      <c r="C737" t="str">
        <f>IF(OR(    'BS-9'!B215=0,   'BS-9'!B215 =""),"",   'BS-9'!C215)</f>
        <v xml:space="preserve">Conservation of Energy-ഊര്‍ജ സംരക്ഷണം </v>
      </c>
      <c r="D737">
        <f>IF(OR(    'BS-9'!B215=0,   'BS-9'!B215 =""),"",   'BS-9'!D215)</f>
        <v>0</v>
      </c>
      <c r="E737">
        <f>IF(OR(    'BS-9'!B215=0,   'BS-9'!B215 =""),"",   'BS-9'!E215)</f>
        <v>0</v>
      </c>
      <c r="F737">
        <f>IF(OR(    'BS-9'!B215=0,   'BS-9'!B215 =""),"",   'BS-9'!F215)</f>
        <v>0</v>
      </c>
      <c r="G737" t="str">
        <f>IF(B737="", "Blank Row", "BS-1"&amp;B737)</f>
        <v>BS-12521004</v>
      </c>
    </row>
    <row r="738">
      <c r="B738">
        <f>IF(OR(    'BS-9'!B216=0,   'BS-9'!B216 =""),"",   'BS-9'!B216)</f>
        <v>2521005</v>
      </c>
      <c r="C738" t="str">
        <f>IF(OR(    'BS-9'!B216=0,   'BS-9'!B216 =""),"",   'BS-9'!C216)</f>
        <v xml:space="preserve">Energy Audit-എനര്‍ജി ഓഡിറ്റ് </v>
      </c>
      <c r="D738">
        <f>IF(OR(    'BS-9'!B216=0,   'BS-9'!B216 =""),"",   'BS-9'!D216)</f>
        <v>0</v>
      </c>
      <c r="E738">
        <f>IF(OR(    'BS-9'!B216=0,   'BS-9'!B216 =""),"",   'BS-9'!E216)</f>
        <v>0</v>
      </c>
      <c r="F738">
        <f>IF(OR(    'BS-9'!B216=0,   'BS-9'!B216 =""),"",   'BS-9'!F216)</f>
        <v>0</v>
      </c>
      <c r="G738" t="str">
        <f>IF(B738="", "Blank Row", "BS-1"&amp;B738)</f>
        <v>BS-12521005</v>
      </c>
    </row>
    <row r="739">
      <c r="B739">
        <f>IF(OR(    'BS-9'!B217=0,   'BS-9'!B217 =""),"",   'BS-9'!B217)</f>
        <v>2521006</v>
      </c>
      <c r="C739" t="str">
        <f>IF(OR(    'BS-9'!B217=0,   'BS-9'!B217 =""),"",   'BS-9'!C217)</f>
        <v xml:space="preserve">Other Energy Sector Programs-ഊര്‍ജ മേഖലയിലെ മറ്റ് പരിപാടികള്‍ </v>
      </c>
      <c r="D739">
        <f>IF(OR(    'BS-9'!B217=0,   'BS-9'!B217 =""),"",   'BS-9'!D217)</f>
        <v>0</v>
      </c>
      <c r="E739">
        <f>IF(OR(    'BS-9'!B217=0,   'BS-9'!B217 =""),"",   'BS-9'!E217)</f>
        <v>0</v>
      </c>
      <c r="F739">
        <f>IF(OR(    'BS-9'!B217=0,   'BS-9'!B217 =""),"",   'BS-9'!F217)</f>
        <v>0</v>
      </c>
      <c r="G739" t="str">
        <f>IF(B739="", "Blank Row", "BS-1"&amp;B739)</f>
        <v>BS-12521006</v>
      </c>
    </row>
    <row r="740">
      <c r="B740">
        <f>IF(OR(    'BS-9'!B218=0,   'BS-9'!B218 =""),"",   'BS-9'!B218)</f>
        <v>2521007</v>
      </c>
      <c r="C740" t="str">
        <f>IF(OR(    'BS-9'!B218=0,   'BS-9'!B218 =""),"",   'BS-9'!C218)</f>
        <v xml:space="preserve">Office Electrification-ഓഫീസ് വൈദ്യുതീകരണം </v>
      </c>
      <c r="D740">
        <f>IF(OR(    'BS-9'!B218=0,   'BS-9'!B218 =""),"",   'BS-9'!D218)</f>
        <v>0</v>
      </c>
      <c r="E740">
        <f>IF(OR(    'BS-9'!B218=0,   'BS-9'!B218 =""),"",   'BS-9'!E218)</f>
        <v>104203</v>
      </c>
      <c r="F740">
        <f>IF(OR(    'BS-9'!B218=0,   'BS-9'!B218 =""),"",   'BS-9'!F218)</f>
        <v>0</v>
      </c>
      <c r="G740" t="str">
        <f>IF(B740="", "Blank Row", "BS-1"&amp;B740)</f>
        <v>BS-12521007</v>
      </c>
    </row>
    <row r="741">
      <c r="B741">
        <f>IF(OR(    'BS-9'!B219=0,   'BS-9'!B219 =""),"",   'BS-9'!B219)</f>
        <v>2522001</v>
      </c>
      <c r="C741" t="str">
        <f>IF(OR(    'BS-9'!B219=0,   'BS-9'!B219 =""),"",   'BS-9'!C219)</f>
        <v xml:space="preserve">Roads-റോഡുകള്‍ </v>
      </c>
      <c r="D741">
        <f>IF(OR(    'BS-9'!B219=0,   'BS-9'!B219 =""),"",   'BS-9'!D219)</f>
        <v>4246317</v>
      </c>
      <c r="E741">
        <f>IF(OR(    'BS-9'!B219=0,   'BS-9'!B219 =""),"",   'BS-9'!E219)</f>
        <v>15339380</v>
      </c>
      <c r="F741">
        <f>IF(OR(    'BS-9'!B219=0,   'BS-9'!B219 =""),"",   'BS-9'!F219)</f>
        <v>22500000</v>
      </c>
      <c r="G741" t="str">
        <f>IF(B741="", "Blank Row", "BS-1"&amp;B741)</f>
        <v>BS-12522001</v>
      </c>
    </row>
    <row r="742">
      <c r="B742">
        <f>IF(OR(    'BS-9'!B220=0,   'BS-9'!B220 =""),"",   'BS-9'!B220)</f>
        <v>2522002</v>
      </c>
      <c r="C742" t="str">
        <f>IF(OR(    'BS-9'!B220=0,   'BS-9'!B220 =""),"",   'BS-9'!C220)</f>
        <v xml:space="preserve">Lanes -ലയിനുകള്‍ </v>
      </c>
      <c r="D742">
        <f>IF(OR(    'BS-9'!B220=0,   'BS-9'!B220 =""),"",   'BS-9'!D220)</f>
        <v>0</v>
      </c>
      <c r="E742">
        <f>IF(OR(    'BS-9'!B220=0,   'BS-9'!B220 =""),"",   'BS-9'!E220)</f>
        <v>0</v>
      </c>
      <c r="F742">
        <f>IF(OR(    'BS-9'!B220=0,   'BS-9'!B220 =""),"",   'BS-9'!F220)</f>
        <v>0</v>
      </c>
      <c r="G742" t="str">
        <f>IF(B742="", "Blank Row", "BS-1"&amp;B742)</f>
        <v>BS-12522002</v>
      </c>
    </row>
    <row r="743">
      <c r="B743">
        <f>IF(OR(    'BS-9'!B221=0,   'BS-9'!B221 =""),"",   'BS-9'!B221)</f>
        <v>2522003</v>
      </c>
      <c r="C743" t="str">
        <f>IF(OR(    'BS-9'!B221=0,   'BS-9'!B221 =""),"",   'BS-9'!C221)</f>
        <v xml:space="preserve">Bridges-പാലങ്ങള്‍ </v>
      </c>
      <c r="D743">
        <f>IF(OR(    'BS-9'!B221=0,   'BS-9'!B221 =""),"",   'BS-9'!D221)</f>
        <v>0</v>
      </c>
      <c r="E743">
        <f>IF(OR(    'BS-9'!B221=0,   'BS-9'!B221 =""),"",   'BS-9'!E221)</f>
        <v>0</v>
      </c>
      <c r="F743">
        <f>IF(OR(    'BS-9'!B221=0,   'BS-9'!B221 =""),"",   'BS-9'!F221)</f>
        <v>0</v>
      </c>
      <c r="G743" t="str">
        <f>IF(B743="", "Blank Row", "BS-1"&amp;B743)</f>
        <v>BS-12522003</v>
      </c>
    </row>
    <row r="744">
      <c r="B744">
        <f>IF(OR(    'BS-9'!B222=0,   'BS-9'!B222 =""),"",   'BS-9'!B222)</f>
        <v>2522004</v>
      </c>
      <c r="C744" t="str">
        <f>IF(OR(    'BS-9'!B222=0,   'BS-9'!B222 =""),"",   'BS-9'!C222)</f>
        <v xml:space="preserve">Culverts and Causeways  -കലുങ്കുകളും ചപ്പാത്തുകളും </v>
      </c>
      <c r="D744">
        <f>IF(OR(    'BS-9'!B222=0,   'BS-9'!B222 =""),"",   'BS-9'!D222)</f>
        <v>1296106</v>
      </c>
      <c r="E744">
        <f>IF(OR(    'BS-9'!B222=0,   'BS-9'!B222 =""),"",   'BS-9'!E222)</f>
        <v>0</v>
      </c>
      <c r="F744">
        <f>IF(OR(    'BS-9'!B222=0,   'BS-9'!B222 =""),"",   'BS-9'!F222)</f>
        <v>2000000</v>
      </c>
      <c r="G744" t="str">
        <f>IF(B744="", "Blank Row", "BS-1"&amp;B744)</f>
        <v>BS-12522004</v>
      </c>
    </row>
    <row r="745">
      <c r="B745">
        <f>IF(OR(    'BS-9'!B223=0,   'BS-9'!B223 =""),"",   'BS-9'!B223)</f>
        <v>2522005</v>
      </c>
      <c r="C745" t="str">
        <f>IF(OR(    'BS-9'!B223=0,   'BS-9'!B223 =""),"",   'BS-9'!C223)</f>
        <v xml:space="preserve">Foot Bridges-നടപ്പാലങ്ങള്‍ </v>
      </c>
      <c r="D745">
        <f>IF(OR(    'BS-9'!B223=0,   'BS-9'!B223 =""),"",   'BS-9'!D223)</f>
        <v>0</v>
      </c>
      <c r="E745">
        <f>IF(OR(    'BS-9'!B223=0,   'BS-9'!B223 =""),"",   'BS-9'!E223)</f>
        <v>0</v>
      </c>
      <c r="F745">
        <f>IF(OR(    'BS-9'!B223=0,   'BS-9'!B223 =""),"",   'BS-9'!F223)</f>
        <v>0</v>
      </c>
      <c r="G745" t="str">
        <f>IF(B745="", "Blank Row", "BS-1"&amp;B745)</f>
        <v>BS-12522005</v>
      </c>
    </row>
    <row r="746">
      <c r="B746">
        <f>IF(OR(    'BS-9'!B224=0,   'BS-9'!B224 =""),"",   'BS-9'!B224)</f>
        <v>2522006</v>
      </c>
      <c r="C746" t="str">
        <f>IF(OR(    'BS-9'!B224=0,   'BS-9'!B224 =""),"",   'BS-9'!C224)</f>
        <v>Waiting Sheds and Bus Stands-ബസ് കാത്തിരുപ്പ് കേന്ദ്രങ്ങളും,ബസ് സ്റാന്റുകളും</v>
      </c>
      <c r="D746">
        <f>IF(OR(    'BS-9'!B224=0,   'BS-9'!B224 =""),"",   'BS-9'!D224)</f>
        <v>0</v>
      </c>
      <c r="E746">
        <f>IF(OR(    'BS-9'!B224=0,   'BS-9'!B224 =""),"",   'BS-9'!E224)</f>
        <v>0</v>
      </c>
      <c r="F746">
        <f>IF(OR(    'BS-9'!B224=0,   'BS-9'!B224 =""),"",   'BS-9'!F224)</f>
        <v>0</v>
      </c>
      <c r="G746" t="str">
        <f>IF(B746="", "Blank Row", "BS-1"&amp;B746)</f>
        <v>BS-12522006</v>
      </c>
    </row>
    <row r="747">
      <c r="B747">
        <f>IF(OR(    'BS-9'!B225=0,   'BS-9'!B225 =""),"",   'BS-9'!B225)</f>
        <v>2522007</v>
      </c>
      <c r="C747" t="str">
        <f>IF(OR(    'BS-9'!B225=0,   'BS-9'!B225 =""),"",   'BS-9'!C225)</f>
        <v xml:space="preserve">Vehicles-വാഹനങ്ങള്‍ </v>
      </c>
      <c r="D747">
        <f>IF(OR(    'BS-9'!B225=0,   'BS-9'!B225 =""),"",   'BS-9'!D225)</f>
        <v>0</v>
      </c>
      <c r="E747">
        <f>IF(OR(    'BS-9'!B225=0,   'BS-9'!B225 =""),"",   'BS-9'!E225)</f>
        <v>0</v>
      </c>
      <c r="F747">
        <f>IF(OR(    'BS-9'!B225=0,   'BS-9'!B225 =""),"",   'BS-9'!F225)</f>
        <v>0</v>
      </c>
      <c r="G747" t="str">
        <f>IF(B747="", "Blank Row", "BS-1"&amp;B747)</f>
        <v>BS-12522007</v>
      </c>
    </row>
    <row r="748">
      <c r="B748">
        <f>IF(OR(    'BS-9'!B226=0,   'BS-9'!B226 =""),"",   'BS-9'!B226)</f>
        <v>2522008</v>
      </c>
      <c r="C748" t="str">
        <f>IF(OR(    'BS-9'!B226=0,   'BS-9'!B226 =""),"",   'BS-9'!C226)</f>
        <v xml:space="preserve">Inland Transport- ഉള്‍നാടന്‍ ഗതാഗതം </v>
      </c>
      <c r="D748">
        <f>IF(OR(    'BS-9'!B226=0,   'BS-9'!B226 =""),"",   'BS-9'!D226)</f>
        <v>0</v>
      </c>
      <c r="E748">
        <f>IF(OR(    'BS-9'!B226=0,   'BS-9'!B226 =""),"",   'BS-9'!E226)</f>
        <v>0</v>
      </c>
      <c r="F748">
        <f>IF(OR(    'BS-9'!B226=0,   'BS-9'!B226 =""),"",   'BS-9'!F226)</f>
        <v>0</v>
      </c>
      <c r="G748" t="str">
        <f>IF(B748="", "Blank Row", "BS-1"&amp;B748)</f>
        <v>BS-12522008</v>
      </c>
    </row>
    <row r="749">
      <c r="B749">
        <f>IF(OR(    'BS-9'!B227=0,   'BS-9'!B227 =""),"",   'BS-9'!B227)</f>
        <v>2522009</v>
      </c>
      <c r="C749" t="str">
        <f>IF(OR(    'BS-9'!B227=0,   'BS-9'!B227 =""),"",   'BS-9'!C227)</f>
        <v xml:space="preserve">Other Transport Facilitates-മറ്റ് ഗതാഗത സൌകര്യങ്ങള്‍ </v>
      </c>
      <c r="D749">
        <f>IF(OR(    'BS-9'!B227=0,   'BS-9'!B227 =""),"",   'BS-9'!D227)</f>
        <v>0</v>
      </c>
      <c r="E749">
        <f>IF(OR(    'BS-9'!B227=0,   'BS-9'!B227 =""),"",   'BS-9'!E227)</f>
        <v>0</v>
      </c>
      <c r="F749">
        <f>IF(OR(    'BS-9'!B227=0,   'BS-9'!B227 =""),"",   'BS-9'!F227)</f>
        <v>0</v>
      </c>
      <c r="G749" t="str">
        <f>IF(B749="", "Blank Row", "BS-1"&amp;B749)</f>
        <v>BS-12522009</v>
      </c>
    </row>
    <row r="750">
      <c r="B750">
        <f>IF(OR(    'BS-9'!B228=0,   'BS-9'!B228 =""),"",   'BS-9'!B228)</f>
        <v>2522010</v>
      </c>
      <c r="C750" t="str">
        <f>IF(OR(    'BS-9'!B228=0,   'BS-9'!B228 =""),"",   'BS-9'!C228)</f>
        <v xml:space="preserve">Connectivity Plan-കണക്ടിവിടി പ്ലാന്‍ </v>
      </c>
      <c r="D750">
        <f>IF(OR(    'BS-9'!B228=0,   'BS-9'!B228 =""),"",   'BS-9'!D228)</f>
        <v>0</v>
      </c>
      <c r="E750">
        <f>IF(OR(    'BS-9'!B228=0,   'BS-9'!B228 =""),"",   'BS-9'!E228)</f>
        <v>0</v>
      </c>
      <c r="F750">
        <f>IF(OR(    'BS-9'!B228=0,   'BS-9'!B228 =""),"",   'BS-9'!F228)</f>
        <v>0</v>
      </c>
      <c r="G750" t="str">
        <f>IF(B750="", "Blank Row", "BS-1"&amp;B750)</f>
        <v>BS-12522010</v>
      </c>
    </row>
    <row r="751">
      <c r="B751">
        <f>IF(OR(    'BS-9'!B229=0,   'BS-9'!B229 =""),"",   'BS-9'!B229)</f>
        <v>2522011</v>
      </c>
      <c r="C751" t="str">
        <f>IF(OR(    'BS-9'!B229=0,   'BS-9'!B229 =""),"",   'BS-9'!C229)</f>
        <v xml:space="preserve">PMGSY-പീ.എം.ജീ. എസ് വൈ </v>
      </c>
      <c r="D751">
        <f>IF(OR(    'BS-9'!B229=0,   'BS-9'!B229 =""),"",   'BS-9'!D229)</f>
        <v>0</v>
      </c>
      <c r="E751">
        <f>IF(OR(    'BS-9'!B229=0,   'BS-9'!B229 =""),"",   'BS-9'!E229)</f>
        <v>0</v>
      </c>
      <c r="F751">
        <f>IF(OR(    'BS-9'!B229=0,   'BS-9'!B229 =""),"",   'BS-9'!F229)</f>
        <v>0</v>
      </c>
      <c r="G751" t="str">
        <f>IF(B751="", "Blank Row", "BS-1"&amp;B751)</f>
        <v>BS-12522011</v>
      </c>
    </row>
    <row r="752">
      <c r="B752">
        <f>IF(OR(    'BS-9'!B230=0,   'BS-9'!B230 =""),"",   'BS-9'!B230)</f>
        <v>2522012</v>
      </c>
      <c r="C752" t="str">
        <f>IF(OR(    'BS-9'!B230=0,   'BS-9'!B230 =""),"",   'BS-9'!C230)</f>
        <v xml:space="preserve">Other Programs in Infrastructure Sector-പശ്ചാത്തല മേഖലയിലെ മറ്റ് പ്രവര്‍ത്തനങ്ങള്‍ </v>
      </c>
      <c r="D752">
        <f>IF(OR(    'BS-9'!B230=0,   'BS-9'!B230 =""),"",   'BS-9'!D230)</f>
        <v>0</v>
      </c>
      <c r="E752">
        <f>IF(OR(    'BS-9'!B230=0,   'BS-9'!B230 =""),"",   'BS-9'!E230)</f>
        <v>0</v>
      </c>
      <c r="F752">
        <f>IF(OR(    'BS-9'!B230=0,   'BS-9'!B230 =""),"",   'BS-9'!F230)</f>
        <v>0</v>
      </c>
      <c r="G752" t="str">
        <f>IF(B752="", "Blank Row", "BS-1"&amp;B752)</f>
        <v>BS-12522012</v>
      </c>
    </row>
    <row r="753">
      <c r="B753">
        <f>IF(OR(    'BS-9'!B231=0,   'BS-9'!B231 =""),"",   'BS-9'!B231)</f>
        <v>2522013</v>
      </c>
      <c r="C753" t="str">
        <f>IF(OR(    'BS-9'!B231=0,   'BS-9'!B231 =""),"",   'BS-9'!C231)</f>
        <v xml:space="preserve">Causeways-ചാപ്പാത്തുകള്‍ </v>
      </c>
      <c r="D753">
        <f>IF(OR(    'BS-9'!B231=0,   'BS-9'!B231 =""),"",   'BS-9'!D231)</f>
        <v>0</v>
      </c>
      <c r="E753">
        <f>IF(OR(    'BS-9'!B231=0,   'BS-9'!B231 =""),"",   'BS-9'!E231)</f>
        <v>0</v>
      </c>
      <c r="F753">
        <f>IF(OR(    'BS-9'!B231=0,   'BS-9'!B231 =""),"",   'BS-9'!F231)</f>
        <v>0</v>
      </c>
      <c r="G753" t="str">
        <f>IF(B753="", "Blank Row", "BS-1"&amp;B753)</f>
        <v>BS-12522013</v>
      </c>
    </row>
    <row r="754">
      <c r="B754">
        <f>IF(OR(    'BS-9'!B232=0,   'BS-9'!B232 =""),"",   'BS-9'!B232)</f>
        <v>2522014</v>
      </c>
      <c r="C754" t="str">
        <f>IF(OR(    'BS-9'!B232=0,   'BS-9'!B232 =""),"",   'BS-9'!C232)</f>
        <v xml:space="preserve">Bus Stand-ബസ് സ്റ്റാന്റ്റ് </v>
      </c>
      <c r="D754">
        <f>IF(OR(    'BS-9'!B232=0,   'BS-9'!B232 =""),"",   'BS-9'!D232)</f>
        <v>0</v>
      </c>
      <c r="E754">
        <f>IF(OR(    'BS-9'!B232=0,   'BS-9'!B232 =""),"",   'BS-9'!E232)</f>
        <v>0</v>
      </c>
      <c r="F754">
        <f>IF(OR(    'BS-9'!B232=0,   'BS-9'!B232 =""),"",   'BS-9'!F232)</f>
        <v>0</v>
      </c>
      <c r="G754" t="str">
        <f>IF(B754="", "Blank Row", "BS-1"&amp;B754)</f>
        <v>BS-12522014</v>
      </c>
    </row>
    <row r="755">
      <c r="B755">
        <f>IF(OR(    'BS-9'!B233=0,   'BS-9'!B233 =""),"",   'BS-9'!B233)</f>
        <v>2522015</v>
      </c>
      <c r="C755" t="str">
        <f>IF(OR(    'BS-9'!B233=0,   'BS-9'!B233 =""),"",   'BS-9'!C233)</f>
        <v xml:space="preserve">Water Transport-ജലഗതാഗതം </v>
      </c>
      <c r="D755">
        <f>IF(OR(    'BS-9'!B233=0,   'BS-9'!B233 =""),"",   'BS-9'!D233)</f>
        <v>0</v>
      </c>
      <c r="E755">
        <f>IF(OR(    'BS-9'!B233=0,   'BS-9'!B233 =""),"",   'BS-9'!E233)</f>
        <v>0</v>
      </c>
      <c r="F755">
        <f>IF(OR(    'BS-9'!B233=0,   'BS-9'!B233 =""),"",   'BS-9'!F233)</f>
        <v>0</v>
      </c>
      <c r="G755" t="str">
        <f>IF(B755="", "Blank Row", "BS-1"&amp;B755)</f>
        <v>BS-12522015</v>
      </c>
    </row>
    <row r="756">
      <c r="B756">
        <f>IF(OR(    'BS-9'!B234=0,   'BS-9'!B234 =""),"",   'BS-9'!B234)</f>
        <v>2522016</v>
      </c>
      <c r="C756" t="str">
        <f>IF(OR(    'BS-9'!B234=0,   'BS-9'!B234 =""),"",   'BS-9'!C234)</f>
        <v xml:space="preserve">Transport Other Programmes-മറ്റ് ഗതാഗത പരിപാടികള്‍ </v>
      </c>
      <c r="D756">
        <f>IF(OR(    'BS-9'!B234=0,   'BS-9'!B234 =""),"",   'BS-9'!D234)</f>
        <v>0</v>
      </c>
      <c r="E756">
        <f>IF(OR(    'BS-9'!B234=0,   'BS-9'!B234 =""),"",   'BS-9'!E234)</f>
        <v>0</v>
      </c>
      <c r="F756">
        <f>IF(OR(    'BS-9'!B234=0,   'BS-9'!B234 =""),"",   'BS-9'!F234)</f>
        <v>0</v>
      </c>
      <c r="G756" t="str">
        <f>IF(B756="", "Blank Row", "BS-1"&amp;B756)</f>
        <v>BS-12522016</v>
      </c>
    </row>
    <row r="757">
      <c r="B757">
        <f>IF(OR(    'BS-9'!B235=0,   'BS-9'!B235 =""),"",   'BS-9'!B235)</f>
        <v>2523001</v>
      </c>
      <c r="C757" t="str">
        <f>IF(OR(    'BS-9'!B235=0,   'BS-9'!B235 =""),"",   'BS-9'!C235)</f>
        <v>Public Buildings- പൊതു കെട്ടിടങ്ങള്‍</v>
      </c>
      <c r="D757">
        <f>IF(OR(    'BS-9'!B235=0,   'BS-9'!B235 =""),"",   'BS-9'!D235)</f>
        <v>61849</v>
      </c>
      <c r="E757">
        <f>IF(OR(    'BS-9'!B235=0,   'BS-9'!B235 =""),"",   'BS-9'!E235)</f>
        <v>0</v>
      </c>
      <c r="F757">
        <f>IF(OR(    'BS-9'!B235=0,   'BS-9'!B235 =""),"",   'BS-9'!F235)</f>
        <v>1800000</v>
      </c>
      <c r="G757" t="str">
        <f>IF(B757="", "Blank Row", "BS-1"&amp;B757)</f>
        <v>BS-12523001</v>
      </c>
    </row>
    <row r="758">
      <c r="B758">
        <f>IF(OR(    'BS-9'!B236=0,   'BS-9'!B236 =""),"",   'BS-9'!B236)</f>
        <v>2523002</v>
      </c>
      <c r="C758" t="str">
        <f>IF(OR(    'BS-9'!B236=0,   'BS-9'!B236 =""),"",   'BS-9'!C236)</f>
        <v>Public Buildings - Other Buildings-പൊതു കെട്ടിടങ്ങള്‍-മറ്റ് കെട്ടിടങ്ങള്‍</v>
      </c>
      <c r="D758">
        <f>IF(OR(    'BS-9'!B236=0,   'BS-9'!B236 =""),"",   'BS-9'!D236)</f>
        <v>0</v>
      </c>
      <c r="E758">
        <f>IF(OR(    'BS-9'!B236=0,   'BS-9'!B236 =""),"",   'BS-9'!E236)</f>
        <v>0</v>
      </c>
      <c r="F758">
        <f>IF(OR(    'BS-9'!B236=0,   'BS-9'!B236 =""),"",   'BS-9'!F236)</f>
        <v>0</v>
      </c>
      <c r="G758" t="str">
        <f>IF(B758="", "Blank Row", "BS-1"&amp;B758)</f>
        <v>BS-12523002</v>
      </c>
    </row>
    <row r="759">
      <c r="B759">
        <f>IF(OR(    'BS-9'!B237=0,   'BS-9'!B237 =""),"",   'BS-9'!B237)</f>
        <v>2523101</v>
      </c>
      <c r="C759" t="str">
        <f>IF(OR(    'BS-9'!B237=0,   'BS-9'!B237 =""),"",   'BS-9'!C237)</f>
        <v xml:space="preserve">Other Constructions - Bund-മറ്റ് നിര്‍മിതികള്‍-ബണ്ട് </v>
      </c>
      <c r="D759">
        <f>IF(OR(    'BS-9'!B237=0,   'BS-9'!B237 =""),"",   'BS-9'!D237)</f>
        <v>0</v>
      </c>
      <c r="E759">
        <f>IF(OR(    'BS-9'!B237=0,   'BS-9'!B237 =""),"",   'BS-9'!E237)</f>
        <v>0</v>
      </c>
      <c r="F759">
        <f>IF(OR(    'BS-9'!B237=0,   'BS-9'!B237 =""),"",   'BS-9'!F237)</f>
        <v>0</v>
      </c>
      <c r="G759" t="str">
        <f>IF(B759="", "Blank Row", "BS-1"&amp;B759)</f>
        <v>BS-12523101</v>
      </c>
    </row>
    <row r="760">
      <c r="B760">
        <f>IF(OR(    'BS-9'!B238=0,   'BS-9'!B238 =""),"",   'BS-9'!B238)</f>
        <v>2523102</v>
      </c>
      <c r="C760" t="str">
        <f>IF(OR(    'BS-9'!B238=0,   'BS-9'!B238 =""),"",   'BS-9'!C238)</f>
        <v>Other Constructions - Side Walls-മറ്റ് നിര്‍മിതികള്‍-പാര്‍ശ്വ ഭിത്തി</v>
      </c>
      <c r="D760">
        <f>IF(OR(    'BS-9'!B238=0,   'BS-9'!B238 =""),"",   'BS-9'!D238)</f>
        <v>0</v>
      </c>
      <c r="E760">
        <f>IF(OR(    'BS-9'!B238=0,   'BS-9'!B238 =""),"",   'BS-9'!E238)</f>
        <v>0</v>
      </c>
      <c r="F760">
        <f>IF(OR(    'BS-9'!B238=0,   'BS-9'!B238 =""),"",   'BS-9'!F238)</f>
        <v>0</v>
      </c>
      <c r="G760" t="str">
        <f>IF(B760="", "Blank Row", "BS-1"&amp;B760)</f>
        <v>BS-12523102</v>
      </c>
    </row>
    <row r="761">
      <c r="B761">
        <f>IF(OR(    'BS-9'!B239=0,   'BS-9'!B239 =""),"",   'BS-9'!B239)</f>
        <v>2523103</v>
      </c>
      <c r="C761" t="str">
        <f>IF(OR(    'BS-9'!B239=0,   'BS-9'!B239 =""),"",   'BS-9'!C239)</f>
        <v xml:space="preserve">Other Constructions - Farm Road-മറ്റ് നിര്‍മിതികള്‍-ഫാം റോഡ്‌ </v>
      </c>
      <c r="D761">
        <f>IF(OR(    'BS-9'!B239=0,   'BS-9'!B239 =""),"",   'BS-9'!D239)</f>
        <v>0</v>
      </c>
      <c r="E761">
        <f>IF(OR(    'BS-9'!B239=0,   'BS-9'!B239 =""),"",   'BS-9'!E239)</f>
        <v>0</v>
      </c>
      <c r="F761">
        <f>IF(OR(    'BS-9'!B239=0,   'BS-9'!B239 =""),"",   'BS-9'!F239)</f>
        <v>0</v>
      </c>
      <c r="G761" t="str">
        <f>IF(B761="", "Blank Row", "BS-1"&amp;B761)</f>
        <v>BS-12523103</v>
      </c>
    </row>
    <row r="762">
      <c r="B762">
        <f>IF(OR(    'BS-9'!B240=0,   'BS-9'!B240 =""),"",   'BS-9'!B240)</f>
        <v>2523104</v>
      </c>
      <c r="C762" t="str">
        <f>IF(OR(    'BS-9'!B240=0,   'BS-9'!B240 =""),"",   'BS-9'!C240)</f>
        <v xml:space="preserve">Other Constructions - Tractor Ramp-ട്രാക്ടര്‍ റാമ്പ് </v>
      </c>
      <c r="D762">
        <f>IF(OR(    'BS-9'!B240=0,   'BS-9'!B240 =""),"",   'BS-9'!D240)</f>
        <v>0</v>
      </c>
      <c r="E762">
        <f>IF(OR(    'BS-9'!B240=0,   'BS-9'!B240 =""),"",   'BS-9'!E240)</f>
        <v>0</v>
      </c>
      <c r="F762">
        <f>IF(OR(    'BS-9'!B240=0,   'BS-9'!B240 =""),"",   'BS-9'!F240)</f>
        <v>0</v>
      </c>
      <c r="G762" t="str">
        <f>IF(B762="", "Blank Row", "BS-1"&amp;B762)</f>
        <v>BS-12523104</v>
      </c>
    </row>
    <row r="763">
      <c r="B763">
        <f>IF(OR(    'BS-9'!B241=0,   'BS-9'!B241 =""),"",   'BS-9'!B241)</f>
        <v>2523201</v>
      </c>
      <c r="C763" t="str">
        <f>IF(OR(    'BS-9'!B241=0,   'BS-9'!B241 =""),"",   'BS-9'!C241)</f>
        <v>Purchase of Vehicles-വാഹനങ്ങള്‍ വാങ്ങല്‍</v>
      </c>
      <c r="D763">
        <f>IF(OR(    'BS-9'!B241=0,   'BS-9'!B241 =""),"",   'BS-9'!D241)</f>
        <v>0</v>
      </c>
      <c r="E763">
        <f>IF(OR(    'BS-9'!B241=0,   'BS-9'!B241 =""),"",   'BS-9'!E241)</f>
        <v>0</v>
      </c>
      <c r="F763">
        <f>IF(OR(    'BS-9'!B241=0,   'BS-9'!B241 =""),"",   'BS-9'!F241)</f>
        <v>0</v>
      </c>
      <c r="G763" t="str">
        <f>IF(B763="", "Blank Row", "BS-1"&amp;B763)</f>
        <v>BS-12523201</v>
      </c>
    </row>
    <row r="764">
      <c r="B764" t="str">
        <f>IF(OR(    'BS-9'!B242=0,   'BS-9'!B242 =""),"",   'BS-9'!B242)</f>
        <v/>
      </c>
      <c r="C764" t="str">
        <f>IF(OR(    'BS-9'!B242=0,   'BS-9'!B242 =""),"",   'BS-9'!C242)</f>
        <v/>
      </c>
      <c r="D764" t="str">
        <f>IF(OR(    'BS-9'!B242=0,   'BS-9'!B242 =""),"",   'BS-9'!D242)</f>
        <v/>
      </c>
      <c r="E764" t="str">
        <f>IF(OR(    'BS-9'!B242=0,   'BS-9'!B242 =""),"",   'BS-9'!E242)</f>
        <v/>
      </c>
      <c r="F764" t="str">
        <f>IF(OR(    'BS-9'!B242=0,   'BS-9'!B242 =""),"",   'BS-9'!F242)</f>
        <v/>
      </c>
      <c r="G764" t="str">
        <f>IF(B764="", "Blank Row", "BS-1"&amp;B764)</f>
        <v>Blank Row</v>
      </c>
    </row>
    <row r="765">
      <c r="B765" t="str">
        <f>IF(OR(    'BS-9'!B243=0,   'BS-9'!B243 =""),"",   'BS-9'!B243)</f>
        <v/>
      </c>
      <c r="C765" t="str">
        <f>IF(OR(    'BS-9'!B243=0,   'BS-9'!B243 =""),"",   'BS-9'!C243)</f>
        <v/>
      </c>
      <c r="D765" t="str">
        <f>IF(OR(    'BS-9'!B243=0,   'BS-9'!B243 =""),"",   'BS-9'!D243)</f>
        <v/>
      </c>
      <c r="E765" t="str">
        <f>IF(OR(    'BS-9'!B243=0,   'BS-9'!B243 =""),"",   'BS-9'!E243)</f>
        <v/>
      </c>
      <c r="F765" t="str">
        <f>IF(OR(    'BS-9'!B243=0,   'BS-9'!B243 =""),"",   'BS-9'!F243)</f>
        <v/>
      </c>
      <c r="G765" t="str">
        <f>IF(B765="", "Blank Row", "BS-1"&amp;B765)</f>
        <v>Blank Row</v>
      </c>
    </row>
    <row r="766">
      <c r="B766" t="str">
        <f>IF(OR(    'BS-9'!B244=0,   'BS-9'!B244 =""),"",   'BS-9'!B244)</f>
        <v/>
      </c>
      <c r="C766" t="str">
        <f>IF(OR(    'BS-9'!B244=0,   'BS-9'!B244 =""),"",   'BS-9'!C244)</f>
        <v/>
      </c>
      <c r="D766" t="str">
        <f>IF(OR(    'BS-9'!B244=0,   'BS-9'!B244 =""),"",   'BS-9'!D244)</f>
        <v/>
      </c>
      <c r="E766" t="str">
        <f>IF(OR(    'BS-9'!B244=0,   'BS-9'!B244 =""),"",   'BS-9'!E244)</f>
        <v/>
      </c>
      <c r="F766" t="str">
        <f>IF(OR(    'BS-9'!B244=0,   'BS-9'!B244 =""),"",   'BS-9'!F244)</f>
        <v/>
      </c>
      <c r="G766" t="str">
        <f>IF(B766="", "Blank Row", "BS-1"&amp;B766)</f>
        <v>Blank Row</v>
      </c>
    </row>
    <row r="767">
      <c r="B767" t="str">
        <f>IF(OR(    'BS-9'!B245=0,   'BS-9'!B245 =""),"",   'BS-9'!B245)</f>
        <v/>
      </c>
      <c r="C767" t="str">
        <f>IF(OR(    'BS-9'!B245=0,   'BS-9'!B245 =""),"",   'BS-9'!C245)</f>
        <v/>
      </c>
      <c r="D767" t="str">
        <f>IF(OR(    'BS-9'!B245=0,   'BS-9'!B245 =""),"",   'BS-9'!D245)</f>
        <v/>
      </c>
      <c r="E767" t="str">
        <f>IF(OR(    'BS-9'!B245=0,   'BS-9'!B245 =""),"",   'BS-9'!E245)</f>
        <v/>
      </c>
      <c r="F767" t="str">
        <f>IF(OR(    'BS-9'!B245=0,   'BS-9'!B245 =""),"",   'BS-9'!F245)</f>
        <v/>
      </c>
      <c r="G767" t="str">
        <f>IF(B767="", "Blank Row", "BS-1"&amp;B767)</f>
        <v>Blank Row</v>
      </c>
    </row>
    <row r="768">
      <c r="B768" t="str">
        <f>IF(OR(    'BS-9'!B246=0,   'BS-9'!B246 =""),"",   'BS-9'!B246)</f>
        <v/>
      </c>
      <c r="C768" t="str">
        <f>IF(OR(    'BS-9'!B246=0,   'BS-9'!B246 =""),"",   'BS-9'!C246)</f>
        <v/>
      </c>
      <c r="D768" t="str">
        <f>IF(OR(    'BS-9'!B246=0,   'BS-9'!B246 =""),"",   'BS-9'!D246)</f>
        <v/>
      </c>
      <c r="E768" t="str">
        <f>IF(OR(    'BS-9'!B246=0,   'BS-9'!B246 =""),"",   'BS-9'!E246)</f>
        <v/>
      </c>
      <c r="F768" t="str">
        <f>IF(OR(    'BS-9'!B246=0,   'BS-9'!B246 =""),"",   'BS-9'!F246)</f>
        <v/>
      </c>
      <c r="G768" t="str">
        <f>IF(B768="", "Blank Row", "BS-1"&amp;B768)</f>
        <v>Blank Row</v>
      </c>
    </row>
    <row r="769">
      <c r="B769" t="str">
        <f>IF(OR(    'BS-9'!B247=0,   'BS-9'!B247 =""),"",   'BS-9'!B247)</f>
        <v/>
      </c>
      <c r="C769" t="str">
        <f>IF(OR(    'BS-9'!B247=0,   'BS-9'!B247 =""),"",   'BS-9'!C247)</f>
        <v/>
      </c>
      <c r="D769" t="str">
        <f>IF(OR(    'BS-9'!B247=0,   'BS-9'!B247 =""),"",   'BS-9'!D247)</f>
        <v/>
      </c>
      <c r="E769" t="str">
        <f>IF(OR(    'BS-9'!B247=0,   'BS-9'!B247 =""),"",   'BS-9'!E247)</f>
        <v/>
      </c>
      <c r="F769" t="str">
        <f>IF(OR(    'BS-9'!B247=0,   'BS-9'!B247 =""),"",   'BS-9'!F247)</f>
        <v/>
      </c>
      <c r="G769" t="str">
        <f>IF(B769="", "Blank Row", "BS-1"&amp;B769)</f>
        <v>Blank Row</v>
      </c>
    </row>
    <row r="770">
      <c r="B770" t="str">
        <f>IF(OR(    'BS-9'!B248=0,   'BS-9'!B248 =""),"",   'BS-9'!B248)</f>
        <v/>
      </c>
      <c r="C770" t="str">
        <f>IF(OR(    'BS-9'!B248=0,   'BS-9'!B248 =""),"",   'BS-9'!C248)</f>
        <v/>
      </c>
      <c r="D770" t="str">
        <f>IF(OR(    'BS-9'!B248=0,   'BS-9'!B248 =""),"",   'BS-9'!D248)</f>
        <v/>
      </c>
      <c r="E770" t="str">
        <f>IF(OR(    'BS-9'!B248=0,   'BS-9'!B248 =""),"",   'BS-9'!E248)</f>
        <v/>
      </c>
      <c r="F770" t="str">
        <f>IF(OR(    'BS-9'!B248=0,   'BS-9'!B248 =""),"",   'BS-9'!F248)</f>
        <v/>
      </c>
      <c r="G770" t="str">
        <f>IF(B770="", "Blank Row", "BS-1"&amp;B770)</f>
        <v>Blank Row</v>
      </c>
    </row>
    <row r="771">
      <c r="B771">
        <f>IF(OR(    'BS-9'!B249=0,   'BS-9'!B249 =""),"",   'BS-9'!B249)</f>
        <v>252</v>
      </c>
      <c r="C771" t="str">
        <f>IF(OR(    'BS-9'!B249=0,   'BS-9'!B249 =""),"",   'BS-9'!C249)</f>
        <v>Total-Decentralised Plan Programme - Infrastructure Sector</v>
      </c>
      <c r="D771">
        <f>SUBTOTAL(9,D734:D770)</f>
        <v>5812272</v>
      </c>
      <c r="E771">
        <f>SUBTOTAL(9,E734:E770)</f>
        <v>16443583</v>
      </c>
      <c r="F771">
        <f>SUBTOTAL(9,F734:F770)</f>
        <v>27300000</v>
      </c>
      <c r="G771" t="str">
        <f>IF(B771="", "Blank Row", "BS-1"&amp;B771)</f>
        <v>BS-1252</v>
      </c>
    </row>
    <row r="772" xml:space="preserve">
      <c r="B772" t="str">
        <v>BS-9 PARTICULARS</v>
      </c>
      <c r="D772" t="str">
        <f>D32</f>
        <v>Actuals for the year 2023-2024   (യഥാര്‍ത്ഥ കണക്ക് 2023-2024)</v>
      </c>
      <c r="E772" t="str">
        <f>E32</f>
        <v>Budget  for the  year (including all revisions) 2024-2025  (പരിഷ്കരിച്ച ബജറ്റ്  2024-2025)</v>
      </c>
      <c r="F772" t="str" xml:space="preserve">
        <f>F32</f>
        <v xml:space="preserve">Budget for the Year2025-2026
 (ബജറ്റ്-2025-2026)</v>
      </c>
      <c r="G772" t="str">
        <v>Statement</v>
      </c>
    </row>
    <row r="773">
      <c r="B773" t="str">
        <f>'BS-9'!B250</f>
        <v>253 - Projects not included in Sector Division</v>
      </c>
      <c r="G773" t="str">
        <f>IF(B773="", "Blank Row", "BS-1"&amp;B773)</f>
        <v>BS-1253 - Projects not included in Sector Division</v>
      </c>
    </row>
    <row r="774">
      <c r="B774">
        <f>IF(OR(    'BS-9'!B251=0,   'BS-9'!B251 =""),"",   'BS-9'!B251)</f>
        <v>2531001</v>
      </c>
      <c r="C774" t="str">
        <f>IF(OR(    'BS-9'!B251=0,   'BS-9'!B251 =""),"",   'BS-9'!C251)</f>
        <v xml:space="preserve">Drinking Water related Projects-കുടിവെള്ളം-അനുബന്ധ പ്രൊജെക്ടുകള്‍ </v>
      </c>
      <c r="D774">
        <f>IF(OR(    'BS-9'!B251=0,   'BS-9'!B251 =""),"",   'BS-9'!D251)</f>
        <v>0</v>
      </c>
      <c r="E774">
        <f>IF(OR(    'BS-9'!B251=0,   'BS-9'!B251 =""),"",   'BS-9'!E251)</f>
        <v>0</v>
      </c>
      <c r="F774">
        <f>IF(OR(    'BS-9'!B251=0,   'BS-9'!B251 =""),"",   'BS-9'!F251)</f>
        <v>0</v>
      </c>
      <c r="G774" t="str">
        <f>IF(B774="", "Blank Row", "BS-1"&amp;B774)</f>
        <v>BS-12531001</v>
      </c>
    </row>
    <row r="775">
      <c r="B775">
        <f>IF(OR(    'BS-9'!B252=0,   'BS-9'!B252 =""),"",   'BS-9'!B252)</f>
        <v>2531002</v>
      </c>
      <c r="C775" t="str">
        <f>IF(OR(    'BS-9'!B252=0,   'BS-9'!B252 =""),"",   'BS-9'!C252)</f>
        <v xml:space="preserve">Projects related to KSUDP-കെ.എസ്.യു.ഡി.പി. പ്രോജക്ടുകള്‍ </v>
      </c>
      <c r="D775">
        <f>IF(OR(    'BS-9'!B252=0,   'BS-9'!B252 =""),"",   'BS-9'!D252)</f>
        <v>0</v>
      </c>
      <c r="E775">
        <f>IF(OR(    'BS-9'!B252=0,   'BS-9'!B252 =""),"",   'BS-9'!E252)</f>
        <v>0</v>
      </c>
      <c r="F775">
        <f>IF(OR(    'BS-9'!B252=0,   'BS-9'!B252 =""),"",   'BS-9'!F252)</f>
        <v>0</v>
      </c>
      <c r="G775" t="str">
        <f>IF(B775="", "Blank Row", "BS-1"&amp;B775)</f>
        <v>BS-12531002</v>
      </c>
    </row>
    <row r="776">
      <c r="B776">
        <f>IF(OR(    'BS-9'!B253=0,   'BS-9'!B253 =""),"",   'BS-9'!B253)</f>
        <v>2531003</v>
      </c>
      <c r="C776" t="str">
        <f>IF(OR(    'BS-9'!B253=0,   'BS-9'!B253 =""),"",   'BS-9'!C253)</f>
        <v xml:space="preserve">Akshaya Project  -അക്ഷയ പ്രോജക്റ്റ് </v>
      </c>
      <c r="D776">
        <f>IF(OR(    'BS-9'!B253=0,   'BS-9'!B253 =""),"",   'BS-9'!D253)</f>
        <v>0</v>
      </c>
      <c r="E776">
        <f>IF(OR(    'BS-9'!B253=0,   'BS-9'!B253 =""),"",   'BS-9'!E253)</f>
        <v>0</v>
      </c>
      <c r="F776">
        <f>IF(OR(    'BS-9'!B253=0,   'BS-9'!B253 =""),"",   'BS-9'!F253)</f>
        <v>0</v>
      </c>
      <c r="G776" t="str">
        <f>IF(B776="", "Blank Row", "BS-1"&amp;B776)</f>
        <v>BS-12531003</v>
      </c>
    </row>
    <row r="777">
      <c r="B777">
        <f>IF(OR(    'BS-9'!B254=0,   'BS-9'!B254 =""),"",   'BS-9'!B254)</f>
        <v>2531004</v>
      </c>
      <c r="C777" t="str">
        <f>IF(OR(    'BS-9'!B254=0,   'BS-9'!B254 =""),"",   'BS-9'!C254)</f>
        <v xml:space="preserve">Supplementary Nutritional Programs through Anganawadies-അംഗനവാടി അനുപൂരക പോഷക ആഹാര പരിപാടി </v>
      </c>
      <c r="D777">
        <f>IF(OR(    'BS-9'!B254=0,   'BS-9'!B254 =""),"",   'BS-9'!D254)</f>
        <v>0</v>
      </c>
      <c r="E777">
        <f>IF(OR(    'BS-9'!B254=0,   'BS-9'!B254 =""),"",   'BS-9'!E254)</f>
        <v>0</v>
      </c>
      <c r="F777">
        <f>IF(OR(    'BS-9'!B254=0,   'BS-9'!B254 =""),"",   'BS-9'!F254)</f>
        <v>0</v>
      </c>
      <c r="G777" t="str">
        <f>IF(B777="", "Blank Row", "BS-1"&amp;B777)</f>
        <v>BS-12531004</v>
      </c>
    </row>
    <row r="778">
      <c r="B778">
        <f>IF(OR(    'BS-9'!B255=0,   'BS-9'!B255 =""),"",   'BS-9'!B255)</f>
        <v>2531005</v>
      </c>
      <c r="C778" t="str">
        <f>IF(OR(    'BS-9'!B255=0,   'BS-9'!B255 =""),"",   'BS-9'!C255)</f>
        <v xml:space="preserve">Solid Waste Management Programs under Total Sanitation Campaign-സമ്പൂര്‍ണ ശുചിത്വ പരിപാടിയുടെ ഭാഗമായുള്ള  ഖരംമാളിന്യ പരിപാടി </v>
      </c>
      <c r="D778">
        <f>IF(OR(    'BS-9'!B255=0,   'BS-9'!B255 =""),"",   'BS-9'!D255)</f>
        <v>0</v>
      </c>
      <c r="E778">
        <f>IF(OR(    'BS-9'!B255=0,   'BS-9'!B255 =""),"",   'BS-9'!E255)</f>
        <v>0</v>
      </c>
      <c r="F778">
        <f>IF(OR(    'BS-9'!B255=0,   'BS-9'!B255 =""),"",   'BS-9'!F255)</f>
        <v>0</v>
      </c>
      <c r="G778" t="str">
        <f>IF(B778="", "Blank Row", "BS-1"&amp;B778)</f>
        <v>BS-12531005</v>
      </c>
    </row>
    <row r="779">
      <c r="B779">
        <f>IF(OR(    'BS-9'!B256=0,   'BS-9'!B256 =""),"",   'BS-9'!B256)</f>
        <v>2531006</v>
      </c>
      <c r="C779" t="str">
        <f>IF(OR(    'BS-9'!B256=0,   'BS-9'!B256 =""),"",   'BS-9'!C256)</f>
        <v>Asraya Projects for Rehabilitation of Destitute-ആശ്രയ പദ്ധതി</v>
      </c>
      <c r="D779">
        <f>IF(OR(    'BS-9'!B256=0,   'BS-9'!B256 =""),"",   'BS-9'!D256)</f>
        <v>0</v>
      </c>
      <c r="E779">
        <f>IF(OR(    'BS-9'!B256=0,   'BS-9'!B256 =""),"",   'BS-9'!E256)</f>
        <v>0</v>
      </c>
      <c r="F779">
        <f>IF(OR(    'BS-9'!B256=0,   'BS-9'!B256 =""),"",   'BS-9'!F256)</f>
        <v>0</v>
      </c>
      <c r="G779" t="str">
        <f>IF(B779="", "Blank Row", "BS-1"&amp;B779)</f>
        <v>BS-12531006</v>
      </c>
    </row>
    <row r="780">
      <c r="B780">
        <f>IF(OR(    'BS-9'!B257=0,   'BS-9'!B257 =""),"",   'BS-9'!B257)</f>
        <v>2531007</v>
      </c>
      <c r="C780" t="str">
        <f>IF(OR(    'BS-9'!B257=0,   'BS-9'!B257 =""),"",   'BS-9'!C257)</f>
        <v>Integrated Five Year Programs-സംയോജിത പഞ്ചവല്‍സര പരിപാടി</v>
      </c>
      <c r="D780">
        <f>IF(OR(    'BS-9'!B257=0,   'BS-9'!B257 =""),"",   'BS-9'!D257)</f>
        <v>0</v>
      </c>
      <c r="E780">
        <f>IF(OR(    'BS-9'!B257=0,   'BS-9'!B257 =""),"",   'BS-9'!E257)</f>
        <v>0</v>
      </c>
      <c r="F780">
        <f>IF(OR(    'BS-9'!B257=0,   'BS-9'!B257 =""),"",   'BS-9'!F257)</f>
        <v>0</v>
      </c>
      <c r="G780" t="str">
        <f>IF(B780="", "Blank Row", "BS-1"&amp;B780)</f>
        <v>BS-12531007</v>
      </c>
    </row>
    <row r="781">
      <c r="B781">
        <f>IF(OR(    'BS-9'!B258=0,   'BS-9'!B258 =""),"",   'BS-9'!B258)</f>
        <v>2531008</v>
      </c>
      <c r="C781" t="str">
        <f>IF(OR(    'BS-9'!B258=0,   'BS-9'!B258 =""),"",   'BS-9'!C258)</f>
        <v>EMS Total Housing Scheme-ഈഎംസ്  സമ്പൂര്‍ണ ഭവന  പദ്ധതി</v>
      </c>
      <c r="D781">
        <f>IF(OR(    'BS-9'!B258=0,   'BS-9'!B258 =""),"",   'BS-9'!D258)</f>
        <v>0</v>
      </c>
      <c r="E781">
        <f>IF(OR(    'BS-9'!B258=0,   'BS-9'!B258 =""),"",   'BS-9'!E258)</f>
        <v>0</v>
      </c>
      <c r="F781">
        <f>IF(OR(    'BS-9'!B258=0,   'BS-9'!B258 =""),"",   'BS-9'!F258)</f>
        <v>0</v>
      </c>
      <c r="G781" t="str">
        <f>IF(B781="", "Blank Row", "BS-1"&amp;B781)</f>
        <v>BS-12531008</v>
      </c>
    </row>
    <row r="782">
      <c r="B782">
        <f>IF(OR(    'BS-9'!B259=0,   'BS-9'!B259 =""),"",   'BS-9'!B259)</f>
        <v>2531009</v>
      </c>
      <c r="C782" t="str">
        <f>IF(OR(    'BS-9'!B259=0,   'BS-9'!B259 =""),"",   'BS-9'!C259)</f>
        <v xml:space="preserve">Computerisation of Grama Panchayats-പഞ്ചായത്തുകളുടെ കമ്പ്യൂട്ടര്‍വല്‍ക്കരണം </v>
      </c>
      <c r="D782">
        <f>IF(OR(    'BS-9'!B259=0,   'BS-9'!B259 =""),"",   'BS-9'!D259)</f>
        <v>0</v>
      </c>
      <c r="E782">
        <f>IF(OR(    'BS-9'!B259=0,   'BS-9'!B259 =""),"",   'BS-9'!E259)</f>
        <v>0</v>
      </c>
      <c r="F782">
        <f>IF(OR(    'BS-9'!B259=0,   'BS-9'!B259 =""),"",   'BS-9'!F259)</f>
        <v>0</v>
      </c>
      <c r="G782" t="str">
        <f>IF(B782="", "Blank Row", "BS-1"&amp;B782)</f>
        <v>BS-12531009</v>
      </c>
    </row>
    <row r="783">
      <c r="B783">
        <f>IF(OR(    'BS-9'!B260=0,   'BS-9'!B260 =""),"",   'BS-9'!B260)</f>
        <v>2531010</v>
      </c>
      <c r="C783" t="str">
        <f>IF(OR(    'BS-9'!B260=0,   'BS-9'!B260 =""),"",   'BS-9'!C260)</f>
        <v>Development Fund for SGRY, RIDF Projects - SGRY, RIDF Project കള്‍ക്കുള്ള വികസന ഫണ്ട്</v>
      </c>
      <c r="D783">
        <f>IF(OR(    'BS-9'!B260=0,   'BS-9'!B260 =""),"",   'BS-9'!D260)</f>
        <v>0</v>
      </c>
      <c r="E783">
        <f>IF(OR(    'BS-9'!B260=0,   'BS-9'!B260 =""),"",   'BS-9'!E260)</f>
        <v>0</v>
      </c>
      <c r="F783">
        <f>IF(OR(    'BS-9'!B260=0,   'BS-9'!B260 =""),"",   'BS-9'!F260)</f>
        <v>0</v>
      </c>
      <c r="G783" t="str">
        <f>IF(B783="", "Blank Row", "BS-1"&amp;B783)</f>
        <v>BS-12531010</v>
      </c>
    </row>
    <row r="784">
      <c r="B784">
        <f>IF(OR(    'BS-9'!B261=0,   'BS-9'!B261 =""),"",   'BS-9'!B261)</f>
        <v>2531011</v>
      </c>
      <c r="C784" t="str">
        <f>IF(OR(    'BS-9'!B261=0,   'BS-9'!B261 =""),"",   'BS-9'!C261)</f>
        <v xml:space="preserve">Contribution towards SSA - എസ്.എസ്.എ. പദ്ധതിക്കുള്ള വിഹിതം </v>
      </c>
      <c r="D784">
        <f>IF(OR(    'BS-9'!B261=0,   'BS-9'!B261 =""),"",   'BS-9'!D261)</f>
        <v>0</v>
      </c>
      <c r="E784">
        <f>IF(OR(    'BS-9'!B261=0,   'BS-9'!B261 =""),"",   'BS-9'!E261)</f>
        <v>0</v>
      </c>
      <c r="F784">
        <f>IF(OR(    'BS-9'!B261=0,   'BS-9'!B261 =""),"",   'BS-9'!F261)</f>
        <v>0</v>
      </c>
      <c r="G784" t="str">
        <f>IF(B784="", "Blank Row", "BS-1"&amp;B784)</f>
        <v>BS-12531011</v>
      </c>
    </row>
    <row r="785">
      <c r="B785">
        <f>IF(OR(    'BS-9'!B262=0,   'BS-9'!B262 =""),"",   'BS-9'!B262)</f>
        <v>2531012</v>
      </c>
      <c r="C785" t="str">
        <f>IF(OR(    'BS-9'!B262=0,   'BS-9'!B262 =""),"",   'BS-9'!C262)</f>
        <v>Payments to IKM-ഐ.കെ.എംനുള്ള പണം നല്‍കല്‍</v>
      </c>
      <c r="D785">
        <f>IF(OR(    'BS-9'!B262=0,   'BS-9'!B262 =""),"",   'BS-9'!D262)</f>
        <v>1038073</v>
      </c>
      <c r="E785">
        <f>IF(OR(    'BS-9'!B262=0,   'BS-9'!B262 =""),"",   'BS-9'!E262)</f>
        <v>125000</v>
      </c>
      <c r="F785">
        <f>IF(OR(    'BS-9'!B262=0,   'BS-9'!B262 =""),"",   'BS-9'!F262)</f>
        <v>150000</v>
      </c>
      <c r="G785" t="str">
        <f>IF(B785="", "Blank Row", "BS-1"&amp;B785)</f>
        <v>BS-12531012</v>
      </c>
    </row>
    <row r="786">
      <c r="B786">
        <f>IF(OR(    'BS-9'!B263=0,   'BS-9'!B263 =""),"",   'BS-9'!B263)</f>
        <v>2531013</v>
      </c>
      <c r="C786" t="str">
        <f>IF(OR(    'BS-9'!B263=0,   'BS-9'!B263 =""),"",   'BS-9'!C263)</f>
        <v>Payments to KILA-കിലക്കുള്ള പണം നല്‍കല്‍</v>
      </c>
      <c r="D786">
        <f>IF(OR(    'BS-9'!B263=0,   'BS-9'!B263 =""),"",   'BS-9'!D263)</f>
        <v>0</v>
      </c>
      <c r="E786">
        <f>IF(OR(    'BS-9'!B263=0,   'BS-9'!B263 =""),"",   'BS-9'!E263)</f>
        <v>0</v>
      </c>
      <c r="F786">
        <f>IF(OR(    'BS-9'!B263=0,   'BS-9'!B263 =""),"",   'BS-9'!F263)</f>
        <v>0</v>
      </c>
      <c r="G786" t="str">
        <f>IF(B786="", "Blank Row", "BS-1"&amp;B786)</f>
        <v>BS-12531013</v>
      </c>
    </row>
    <row r="787">
      <c r="B787">
        <f>IF(OR(    'BS-9'!B264=0,   'BS-9'!B264 =""),"",   'BS-9'!B264)</f>
        <v>2531014</v>
      </c>
      <c r="C787" t="str">
        <f>IF(OR(    'BS-9'!B264=0,   'BS-9'!B264 =""),"",   'BS-9'!C264)</f>
        <v>Payments to Drinking Water-കുടിവെള്ളത്തിനുള്ള  പണം നല്‍കല്‍</v>
      </c>
      <c r="D787">
        <f>IF(OR(    'BS-9'!B264=0,   'BS-9'!B264 =""),"",   'BS-9'!D264)</f>
        <v>0</v>
      </c>
      <c r="E787">
        <f>IF(OR(    'BS-9'!B264=0,   'BS-9'!B264 =""),"",   'BS-9'!E264)</f>
        <v>0</v>
      </c>
      <c r="F787">
        <f>IF(OR(    'BS-9'!B264=0,   'BS-9'!B264 =""),"",   'BS-9'!F264)</f>
        <v>0</v>
      </c>
      <c r="G787" t="str">
        <f>IF(B787="", "Blank Row", "BS-1"&amp;B787)</f>
        <v>BS-12531014</v>
      </c>
    </row>
    <row r="788">
      <c r="B788" t="str">
        <f>IF(OR(    'BS-9'!B265=0,   'BS-9'!B265 =""),"",   'BS-9'!B265)</f>
        <v/>
      </c>
      <c r="C788" t="str">
        <f>IF(OR(    'BS-9'!B265=0,   'BS-9'!B265 =""),"",   'BS-9'!C265)</f>
        <v/>
      </c>
      <c r="D788" t="str">
        <f>IF(OR(    'BS-9'!B265=0,   'BS-9'!B265 =""),"",   'BS-9'!D265)</f>
        <v/>
      </c>
      <c r="E788" t="str">
        <f>IF(OR(    'BS-9'!B265=0,   'BS-9'!B265 =""),"",   'BS-9'!E265)</f>
        <v/>
      </c>
      <c r="F788" t="str">
        <f>IF(OR(    'BS-9'!B265=0,   'BS-9'!B265 =""),"",   'BS-9'!F265)</f>
        <v/>
      </c>
      <c r="G788" t="str">
        <f>IF(B788="", "Blank Row", "BS-1"&amp;B788)</f>
        <v>Blank Row</v>
      </c>
    </row>
    <row r="789">
      <c r="B789" t="str">
        <f>IF(OR(    'BS-9'!B266=0,   'BS-9'!B266 =""),"",   'BS-9'!B266)</f>
        <v/>
      </c>
      <c r="C789" t="str">
        <f>IF(OR(    'BS-9'!B266=0,   'BS-9'!B266 =""),"",   'BS-9'!C266)</f>
        <v/>
      </c>
      <c r="D789" t="str">
        <f>IF(OR(    'BS-9'!B266=0,   'BS-9'!B266 =""),"",   'BS-9'!D266)</f>
        <v/>
      </c>
      <c r="E789" t="str">
        <f>IF(OR(    'BS-9'!B266=0,   'BS-9'!B266 =""),"",   'BS-9'!E266)</f>
        <v/>
      </c>
      <c r="F789" t="str">
        <f>IF(OR(    'BS-9'!B266=0,   'BS-9'!B266 =""),"",   'BS-9'!F266)</f>
        <v/>
      </c>
      <c r="G789" t="str">
        <f>IF(B789="", "Blank Row", "BS-1"&amp;B789)</f>
        <v>Blank Row</v>
      </c>
    </row>
    <row r="790">
      <c r="B790" t="str">
        <f>IF(OR(    'BS-9'!B267=0,   'BS-9'!B267 =""),"",   'BS-9'!B267)</f>
        <v/>
      </c>
      <c r="C790" t="str">
        <f>IF(OR(    'BS-9'!B267=0,   'BS-9'!B267 =""),"",   'BS-9'!C267)</f>
        <v/>
      </c>
      <c r="D790" t="str">
        <f>IF(OR(    'BS-9'!B267=0,   'BS-9'!B267 =""),"",   'BS-9'!D267)</f>
        <v/>
      </c>
      <c r="E790" t="str">
        <f>IF(OR(    'BS-9'!B267=0,   'BS-9'!B267 =""),"",   'BS-9'!E267)</f>
        <v/>
      </c>
      <c r="F790" t="str">
        <f>IF(OR(    'BS-9'!B267=0,   'BS-9'!B267 =""),"",   'BS-9'!F267)</f>
        <v/>
      </c>
      <c r="G790" t="str">
        <f>IF(B790="", "Blank Row", "BS-1"&amp;B790)</f>
        <v>Blank Row</v>
      </c>
    </row>
    <row r="791">
      <c r="B791" t="str">
        <f>IF(OR(    'BS-9'!B268=0,   'BS-9'!B268 =""),"",   'BS-9'!B268)</f>
        <v/>
      </c>
      <c r="C791" t="str">
        <f>IF(OR(    'BS-9'!B268=0,   'BS-9'!B268 =""),"",   'BS-9'!C268)</f>
        <v/>
      </c>
      <c r="D791" t="str">
        <f>IF(OR(    'BS-9'!B268=0,   'BS-9'!B268 =""),"",   'BS-9'!D268)</f>
        <v/>
      </c>
      <c r="E791" t="str">
        <f>IF(OR(    'BS-9'!B268=0,   'BS-9'!B268 =""),"",   'BS-9'!E268)</f>
        <v/>
      </c>
      <c r="F791" t="str">
        <f>IF(OR(    'BS-9'!B268=0,   'BS-9'!B268 =""),"",   'BS-9'!F268)</f>
        <v/>
      </c>
      <c r="G791" t="str">
        <f>IF(B791="", "Blank Row", "BS-1"&amp;B791)</f>
        <v>Blank Row</v>
      </c>
    </row>
    <row r="792">
      <c r="B792">
        <f>IF(OR(    'BS-9'!B269=0,   'BS-9'!B269 =""),"",   'BS-9'!B269)</f>
        <v>253</v>
      </c>
      <c r="C792" t="str">
        <f>IF(OR(    'BS-9'!B269=0,   'BS-9'!B269 =""),"",   'BS-9'!C269)</f>
        <v>Total-Projects not included in Sector Division</v>
      </c>
      <c r="D792">
        <f>SUBTOTAL(9,D774:D791)</f>
        <v>1038073</v>
      </c>
      <c r="E792">
        <f>SUBTOTAL(9,E774:E791)</f>
        <v>125000</v>
      </c>
      <c r="F792">
        <f>SUBTOTAL(9,F774:F791)</f>
        <v>150000</v>
      </c>
      <c r="G792" t="str">
        <f>IF(B792="", "Blank Row", "BS-1"&amp;B792)</f>
        <v>BS-1253</v>
      </c>
    </row>
    <row r="793" xml:space="preserve">
      <c r="B793" t="str">
        <v>BS-9 PARTICULARS</v>
      </c>
      <c r="D793" t="str">
        <f>D32</f>
        <v>Actuals for the year 2023-2024   (യഥാര്‍ത്ഥ കണക്ക് 2023-2024)</v>
      </c>
      <c r="E793" t="str">
        <f>E32</f>
        <v>Budget  for the  year (including all revisions) 2024-2025  (പരിഷ്കരിച്ച ബജറ്റ്  2024-2025)</v>
      </c>
      <c r="F793" t="str" xml:space="preserve">
        <f>F32</f>
        <v xml:space="preserve">Budget for the Year2025-2026
 (ബജറ്റ്-2025-2026)</v>
      </c>
      <c r="G793" t="str">
        <v>Statement</v>
      </c>
    </row>
    <row r="794">
      <c r="B794" t="str">
        <f>'BS-9'!B270</f>
        <v>255 - Maintenance Projects</v>
      </c>
      <c r="G794" t="str">
        <f>IF(B794="", "Blank Row", "BS-1"&amp;B794)</f>
        <v>BS-1255 - Maintenance Projects</v>
      </c>
    </row>
    <row r="795">
      <c r="B795">
        <f>IF(OR(    'BS-9'!B271=0,   'BS-9'!B271 =""),"",   'BS-9'!B271)</f>
        <v>2551001</v>
      </c>
      <c r="C795" t="str">
        <f>IF(OR(    'BS-9'!B271=0,   'BS-9'!B271 =""),"",   'BS-9'!C271)</f>
        <v xml:space="preserve">Maintenance Projects - Road Assets-റോഡ്‌ ആസ്തികള്‍ക്കുള്ള മെയിന്റനന്‍സ് പ്രോജക്ടുകള്‍ </v>
      </c>
      <c r="D795">
        <f>IF(OR(    'BS-9'!B271=0,   'BS-9'!B271 =""),"",   'BS-9'!D271)</f>
        <v>0</v>
      </c>
      <c r="E795">
        <f>IF(OR(    'BS-9'!B271=0,   'BS-9'!B271 =""),"",   'BS-9'!E271)</f>
        <v>0</v>
      </c>
      <c r="F795">
        <f>IF(OR(    'BS-9'!B271=0,   'BS-9'!B271 =""),"",   'BS-9'!F271)</f>
        <v>0</v>
      </c>
      <c r="G795" t="str">
        <f>IF(B795="", "Blank Row", "BS-1"&amp;B795)</f>
        <v>BS-12551001</v>
      </c>
    </row>
    <row r="796">
      <c r="B796">
        <f>IF(OR(    'BS-9'!B272=0,   'BS-9'!B272 =""),"",   'BS-9'!B272)</f>
        <v>2552001</v>
      </c>
      <c r="C796" t="str">
        <f>IF(OR(    'BS-9'!B272=0,   'BS-9'!B272 =""),"",   'BS-9'!C272)</f>
        <v xml:space="preserve">Maintenance Projects - Non Road Assets- Transferred Institutions - Agriculture- റോഡ്‌ ഇതര  ആസ്തികള്‍ക്കുള്ള മെയിന്റനന്‍സ് പ്രോജക്ടുകള്‍ -കൃഷി </v>
      </c>
      <c r="D796">
        <f>IF(OR(    'BS-9'!B272=0,   'BS-9'!B272 =""),"",   'BS-9'!D272)</f>
        <v>0</v>
      </c>
      <c r="E796">
        <f>IF(OR(    'BS-9'!B272=0,   'BS-9'!B272 =""),"",   'BS-9'!E272)</f>
        <v>0</v>
      </c>
      <c r="F796">
        <f>IF(OR(    'BS-9'!B272=0,   'BS-9'!B272 =""),"",   'BS-9'!F272)</f>
        <v>0</v>
      </c>
      <c r="G796" t="str">
        <f>IF(B796="", "Blank Row", "BS-1"&amp;B796)</f>
        <v>BS-12552001</v>
      </c>
    </row>
    <row r="797">
      <c r="B797">
        <f>IF(OR(    'BS-9'!B273=0,   'BS-9'!B273 =""),"",   'BS-9'!B273)</f>
        <v>2552002</v>
      </c>
      <c r="C797" t="str">
        <f>IF(OR(    'BS-9'!B273=0,   'BS-9'!B273 =""),"",   'BS-9'!C273)</f>
        <v xml:space="preserve">Maintenance Projects - Non Road Assets- Transferred Institutions - Animal Husbandry-റോഡ്‌ ഇതര  ആസ്തികള്‍ക്കുള്ള മെയിന്റനന്‍സ് പ്രോജക്ടുകള്‍ -മൃഗ സംരക്ഷണം </v>
      </c>
      <c r="D797">
        <f>IF(OR(    'BS-9'!B273=0,   'BS-9'!B273 =""),"",   'BS-9'!D273)</f>
        <v>0</v>
      </c>
      <c r="E797">
        <f>IF(OR(    'BS-9'!B273=0,   'BS-9'!B273 =""),"",   'BS-9'!E273)</f>
        <v>0</v>
      </c>
      <c r="F797">
        <f>IF(OR(    'BS-9'!B273=0,   'BS-9'!B273 =""),"",   'BS-9'!F273)</f>
        <v>0</v>
      </c>
      <c r="G797" t="str">
        <f>IF(B797="", "Blank Row", "BS-1"&amp;B797)</f>
        <v>BS-12552002</v>
      </c>
    </row>
    <row r="798">
      <c r="B798">
        <f>IF(OR(    'BS-9'!B274=0,   'BS-9'!B274 =""),"",   'BS-9'!B274)</f>
        <v>2552003</v>
      </c>
      <c r="C798" t="str">
        <f>IF(OR(    'BS-9'!B274=0,   'BS-9'!B274 =""),"",   'BS-9'!C274)</f>
        <v xml:space="preserve">Maintenance Projects - Non Road Assets- Transferred Institutions - Fisheries-റോഡ്‌ ഇതര  ആസ്തികള്‍ക്കുള്ള മെയിന്റനന്‍സ് പ്രോജക്ടുകള്‍ -മത്സ്യ കൃഷി </v>
      </c>
      <c r="D798">
        <f>IF(OR(    'BS-9'!B274=0,   'BS-9'!B274 =""),"",   'BS-9'!D274)</f>
        <v>0</v>
      </c>
      <c r="E798">
        <f>IF(OR(    'BS-9'!B274=0,   'BS-9'!B274 =""),"",   'BS-9'!E274)</f>
        <v>0</v>
      </c>
      <c r="F798">
        <f>IF(OR(    'BS-9'!B274=0,   'BS-9'!B274 =""),"",   'BS-9'!F274)</f>
        <v>0</v>
      </c>
      <c r="G798" t="str">
        <f>IF(B798="", "Blank Row", "BS-1"&amp;B798)</f>
        <v>BS-12552003</v>
      </c>
    </row>
    <row r="799">
      <c r="B799">
        <f>IF(OR(    'BS-9'!B275=0,   'BS-9'!B275 =""),"",   'BS-9'!B275)</f>
        <v>2552004</v>
      </c>
      <c r="C799" t="str">
        <f>IF(OR(    'BS-9'!B275=0,   'BS-9'!B275 =""),"",   'BS-9'!C275)</f>
        <v xml:space="preserve">Maintenance Projects - Non Road Assets- Transferred Institutions - Industries-റോഡ്‌ ഇതര  ആസ്തികള്‍ക്കുള്ള മെയിന്റനന്‍സ് പ്രോജക്ടുകള്‍ -വ്യവസായം </v>
      </c>
      <c r="D799">
        <f>IF(OR(    'BS-9'!B275=0,   'BS-9'!B275 =""),"",   'BS-9'!D275)</f>
        <v>0</v>
      </c>
      <c r="E799">
        <f>IF(OR(    'BS-9'!B275=0,   'BS-9'!B275 =""),"",   'BS-9'!E275)</f>
        <v>0</v>
      </c>
      <c r="F799">
        <f>IF(OR(    'BS-9'!B275=0,   'BS-9'!B275 =""),"",   'BS-9'!F275)</f>
        <v>0</v>
      </c>
      <c r="G799" t="str">
        <f>IF(B799="", "Blank Row", "BS-1"&amp;B799)</f>
        <v>BS-12552004</v>
      </c>
    </row>
    <row r="800">
      <c r="B800">
        <f>IF(OR(    'BS-9'!B276=0,   'BS-9'!B276 =""),"",   'BS-9'!B276)</f>
        <v>2552005</v>
      </c>
      <c r="C800" t="str">
        <f>IF(OR(    'BS-9'!B276=0,   'BS-9'!B276 =""),"",   'BS-9'!C276)</f>
        <v>Maintenance Projects - Non Road Assets- Transferred Institutions - Social Welfare-റോഡ്‌ ഇതര  ആസ്തികള്‍ക്കുള്ള മെയിന്റനന്‍സ് പ്രോജക്ടുകള്‍ സാമൂഹ്യ ക്ഷേമം</v>
      </c>
      <c r="D800">
        <f>IF(OR(    'BS-9'!B276=0,   'BS-9'!B276 =""),"",   'BS-9'!D276)</f>
        <v>0</v>
      </c>
      <c r="E800">
        <f>IF(OR(    'BS-9'!B276=0,   'BS-9'!B276 =""),"",   'BS-9'!E276)</f>
        <v>0</v>
      </c>
      <c r="F800">
        <f>IF(OR(    'BS-9'!B276=0,   'BS-9'!B276 =""),"",   'BS-9'!F276)</f>
        <v>0</v>
      </c>
      <c r="G800" t="str">
        <f>IF(B800="", "Blank Row", "BS-1"&amp;B800)</f>
        <v>BS-12552005</v>
      </c>
    </row>
    <row r="801">
      <c r="B801">
        <f>IF(OR(    'BS-9'!B277=0,   'BS-9'!B277 =""),"",   'BS-9'!B277)</f>
        <v>2552006</v>
      </c>
      <c r="C801" t="str">
        <f>IF(OR(    'BS-9'!B277=0,   'BS-9'!B277 =""),"",   'BS-9'!C277)</f>
        <v xml:space="preserve">Maintenance Projects - Non Road Assets- Transferred Institutions -Allopathy (Hospitals/Dispensaries) റോഡ്‌ ഇതര  ആസ്തികള്‍ക്കുള്ള മെയിന്റനന്‍സ് പ്രോജക്ടുകള്‍ -ആശുപത്രി/ഡിസ്പന്സറി -അലോപ്പതി </v>
      </c>
      <c r="D801">
        <f>IF(OR(    'BS-9'!B277=0,   'BS-9'!B277 =""),"",   'BS-9'!D277)</f>
        <v>0</v>
      </c>
      <c r="E801">
        <f>IF(OR(    'BS-9'!B277=0,   'BS-9'!B277 =""),"",   'BS-9'!E277)</f>
        <v>0</v>
      </c>
      <c r="F801">
        <f>IF(OR(    'BS-9'!B277=0,   'BS-9'!B277 =""),"",   'BS-9'!F277)</f>
        <v>0</v>
      </c>
      <c r="G801" t="str">
        <f>IF(B801="", "Blank Row", "BS-1"&amp;B801)</f>
        <v>BS-12552006</v>
      </c>
    </row>
    <row r="802">
      <c r="B802">
        <f>IF(OR(    'BS-9'!B278=0,   'BS-9'!B278 =""),"",   'BS-9'!B278)</f>
        <v>2552007</v>
      </c>
      <c r="C802" t="str">
        <f>IF(OR(    'BS-9'!B278=0,   'BS-9'!B278 =""),"",   'BS-9'!C278)</f>
        <v xml:space="preserve">Maintenance Projects - Non Road Assets- Transferred Institutions - Ayurveda (Hospitals/Dispensaries) -റോഡ്‌ ഇതര  ആസ്തികള്‍ക്കുള്ള മെയിന്റനന്‍സ് പ്രോജക്ടുകള്‍ -ആശുപത്രി-ആയുര്‍വേദം </v>
      </c>
      <c r="D802">
        <f>IF(OR(    'BS-9'!B278=0,   'BS-9'!B278 =""),"",   'BS-9'!D278)</f>
        <v>0</v>
      </c>
      <c r="E802">
        <f>IF(OR(    'BS-9'!B278=0,   'BS-9'!B278 =""),"",   'BS-9'!E278)</f>
        <v>0</v>
      </c>
      <c r="F802">
        <f>IF(OR(    'BS-9'!B278=0,   'BS-9'!B278 =""),"",   'BS-9'!F278)</f>
        <v>0</v>
      </c>
      <c r="G802" t="str">
        <f>IF(B802="", "Blank Row", "BS-1"&amp;B802)</f>
        <v>BS-12552007</v>
      </c>
    </row>
    <row r="803">
      <c r="B803">
        <f>IF(OR(    'BS-9'!B279=0,   'BS-9'!B279 =""),"",   'BS-9'!B279)</f>
        <v>2552008</v>
      </c>
      <c r="C803" t="str">
        <f>IF(OR(    'BS-9'!B279=0,   'BS-9'!B279 =""),"",   'BS-9'!C279)</f>
        <v xml:space="preserve">Maintenance Projects - Non Road Assets- Transferred Institutions -  Homeopathy  (Hospitals/Dispensaries) -റോഡ്‌ ഇതര  ആസ്തികള്‍ക്കുള്ള മെയിന്റനന്‍സ് പ്രോജക്ടുകള്‍ -ആശുപത്രി-ഹോമിയോപ്പതി  </v>
      </c>
      <c r="D803">
        <f>IF(OR(    'BS-9'!B279=0,   'BS-9'!B279 =""),"",   'BS-9'!D279)</f>
        <v>0</v>
      </c>
      <c r="E803">
        <f>IF(OR(    'BS-9'!B279=0,   'BS-9'!B279 =""),"",   'BS-9'!E279)</f>
        <v>0</v>
      </c>
      <c r="F803">
        <f>IF(OR(    'BS-9'!B279=0,   'BS-9'!B279 =""),"",   'BS-9'!F279)</f>
        <v>0</v>
      </c>
      <c r="G803" t="str">
        <f>IF(B803="", "Blank Row", "BS-1"&amp;B803)</f>
        <v>BS-12552008</v>
      </c>
    </row>
    <row r="804">
      <c r="B804">
        <f>IF(OR(    'BS-9'!B280=0,   'BS-9'!B280 =""),"",   'BS-9'!B280)</f>
        <v>2552009</v>
      </c>
      <c r="C804" t="str">
        <f>IF(OR(    'BS-9'!B280=0,   'BS-9'!B280 =""),"",   'BS-9'!C280)</f>
        <v xml:space="preserve">Maintenance Projects - Non Road Assets- Transferred Institutions - Unani (Hospitals/Dispensaries)-റോഡ്‌ ഇതര  ആസ്തികള്‍ക്കുള്ള മെയിന്റനന്‍സ് പ്രോജക്ടുകള്‍ -ആശുപത്രി-യുനാനി </v>
      </c>
      <c r="D804">
        <f>IF(OR(    'BS-9'!B280=0,   'BS-9'!B280 =""),"",   'BS-9'!D280)</f>
        <v>0</v>
      </c>
      <c r="E804">
        <f>IF(OR(    'BS-9'!B280=0,   'BS-9'!B280 =""),"",   'BS-9'!E280)</f>
        <v>0</v>
      </c>
      <c r="F804">
        <f>IF(OR(    'BS-9'!B280=0,   'BS-9'!B280 =""),"",   'BS-9'!F280)</f>
        <v>0</v>
      </c>
      <c r="G804" t="str">
        <f>IF(B804="", "Blank Row", "BS-1"&amp;B804)</f>
        <v>BS-12552009</v>
      </c>
    </row>
    <row r="805">
      <c r="B805">
        <f>IF(OR(    'BS-9'!B281=0,   'BS-9'!B281 =""),"",   'BS-9'!B281)</f>
        <v>2552010</v>
      </c>
      <c r="C805" t="str">
        <f>IF(OR(    'BS-9'!B281=0,   'BS-9'!B281 =""),"",   'BS-9'!C281)</f>
        <v xml:space="preserve">Maintenance Projects - Non Road Assets- Transferred Institutions - Siddha (Hospitals/Dispensaries) -റോഡ്‌ ഇതര  ആസ്തികള്‍ക്കുള്ള മെയിന്റനന്‍സ് പ്രോജക്ടുകള്‍ -ആശുപത്രി-സിദ്ധ </v>
      </c>
      <c r="D805">
        <f>IF(OR(    'BS-9'!B281=0,   'BS-9'!B281 =""),"",   'BS-9'!D281)</f>
        <v>0</v>
      </c>
      <c r="E805">
        <f>IF(OR(    'BS-9'!B281=0,   'BS-9'!B281 =""),"",   'BS-9'!E281)</f>
        <v>0</v>
      </c>
      <c r="F805">
        <f>IF(OR(    'BS-9'!B281=0,   'BS-9'!B281 =""),"",   'BS-9'!F281)</f>
        <v>0</v>
      </c>
      <c r="G805" t="str">
        <f>IF(B805="", "Blank Row", "BS-1"&amp;B805)</f>
        <v>BS-12552010</v>
      </c>
    </row>
    <row r="806">
      <c r="B806">
        <f>IF(OR(    'BS-9'!B282=0,   'BS-9'!B282 =""),"",   'BS-9'!B282)</f>
        <v>2552011</v>
      </c>
      <c r="C806" t="str">
        <f>IF(OR(    'BS-9'!B282=0,   'BS-9'!B282 =""),"",   'BS-9'!C282)</f>
        <v xml:space="preserve">Maintenance Projects - Non Road Assets- Transferred Institutions - General Education-റോഡ്‌ ഇതര  ആസ്തികള്‍ക്കുള്ള മെയിന്റനന്‍സ് പ്രോജക്ടുകള്‍ -പൊതു വിദ്യാഭ്യാസം </v>
      </c>
      <c r="D806">
        <f>IF(OR(    'BS-9'!B282=0,   'BS-9'!B282 =""),"",   'BS-9'!D282)</f>
        <v>0</v>
      </c>
      <c r="E806">
        <f>IF(OR(    'BS-9'!B282=0,   'BS-9'!B282 =""),"",   'BS-9'!E282)</f>
        <v>0</v>
      </c>
      <c r="F806">
        <f>IF(OR(    'BS-9'!B282=0,   'BS-9'!B282 =""),"",   'BS-9'!F282)</f>
        <v>0</v>
      </c>
      <c r="G806" t="str">
        <f>IF(B806="", "Blank Row", "BS-1"&amp;B806)</f>
        <v>BS-12552011</v>
      </c>
    </row>
    <row r="807">
      <c r="B807">
        <f>IF(OR(    'BS-9'!B283=0,   'BS-9'!B283 =""),"",   'BS-9'!B283)</f>
        <v>2552012</v>
      </c>
      <c r="C807" t="str">
        <f>IF(OR(    'BS-9'!B283=0,   'BS-9'!B283 =""),"",   'BS-9'!C283)</f>
        <v xml:space="preserve">Maintenance Projects - Non Road Assets- Transferred Institutions -  Technical Education -റോഡ്‌ ഇതര  ആസ്തികള്‍ക്കുള്ള മെയിന്റനന്‍സ് പ്രോജക്ടുകള്‍ - സാങ്കേതിക വിദ്യാഭ്യാസം </v>
      </c>
      <c r="D807">
        <f>IF(OR(    'BS-9'!B283=0,   'BS-9'!B283 =""),"",   'BS-9'!D283)</f>
        <v>0</v>
      </c>
      <c r="E807">
        <f>IF(OR(    'BS-9'!B283=0,   'BS-9'!B283 =""),"",   'BS-9'!E283)</f>
        <v>0</v>
      </c>
      <c r="F807">
        <f>IF(OR(    'BS-9'!B283=0,   'BS-9'!B283 =""),"",   'BS-9'!F283)</f>
        <v>0</v>
      </c>
      <c r="G807" t="str">
        <f>IF(B807="", "Blank Row", "BS-1"&amp;B807)</f>
        <v>BS-12552012</v>
      </c>
    </row>
    <row r="808">
      <c r="B808">
        <f>IF(OR(    'BS-9'!B284=0,   'BS-9'!B284 =""),"",   'BS-9'!B284)</f>
        <v>2552013</v>
      </c>
      <c r="C808" t="str">
        <f>IF(OR(    'BS-9'!B284=0,   'BS-9'!B284 =""),"",   'BS-9'!C284)</f>
        <v xml:space="preserve">Maintenance Projects - Non Road Assets- Transferred Institutions - Development of Scheduled Castes--റോഡ്‌ ഇതര  ആസ്തികള്‍ക്കുള്ള മെയിന്റനന്‍സ് പ്രോജക്ടുകള്‍ -പട്ടിക ജാതി വികസനം </v>
      </c>
      <c r="D808">
        <f>IF(OR(    'BS-9'!B284=0,   'BS-9'!B284 =""),"",   'BS-9'!D284)</f>
        <v>0</v>
      </c>
      <c r="E808">
        <f>IF(OR(    'BS-9'!B284=0,   'BS-9'!B284 =""),"",   'BS-9'!E284)</f>
        <v>0</v>
      </c>
      <c r="F808">
        <f>IF(OR(    'BS-9'!B284=0,   'BS-9'!B284 =""),"",   'BS-9'!F284)</f>
        <v>0</v>
      </c>
      <c r="G808" t="str">
        <f>IF(B808="", "Blank Row", "BS-1"&amp;B808)</f>
        <v>BS-12552013</v>
      </c>
    </row>
    <row r="809">
      <c r="B809">
        <f>IF(OR(    'BS-9'!B285=0,   'BS-9'!B285 =""),"",   'BS-9'!B285)</f>
        <v>2552014</v>
      </c>
      <c r="C809" t="str">
        <f>IF(OR(    'BS-9'!B285=0,   'BS-9'!B285 =""),"",   'BS-9'!C285)</f>
        <v xml:space="preserve">Maintenance Projects - Non Road Assets- Transferred Institutions - Development of Scheduled Tribes--റോഡ്‌ ഇതര  ആസ്തികള്‍ക്കുള്ള മെയിന്റനന്‍സ് പ്രോജക്ടുകള്‍ -പട്ടിക വര്‍ഗ  വികസനം </v>
      </c>
      <c r="D809">
        <f>IF(OR(    'BS-9'!B285=0,   'BS-9'!B285 =""),"",   'BS-9'!D285)</f>
        <v>0</v>
      </c>
      <c r="E809">
        <f>IF(OR(    'BS-9'!B285=0,   'BS-9'!B285 =""),"",   'BS-9'!E285)</f>
        <v>0</v>
      </c>
      <c r="F809">
        <f>IF(OR(    'BS-9'!B285=0,   'BS-9'!B285 =""),"",   'BS-9'!F285)</f>
        <v>0</v>
      </c>
      <c r="G809" t="str">
        <f>IF(B809="", "Blank Row", "BS-1"&amp;B809)</f>
        <v>BS-12552014</v>
      </c>
    </row>
    <row r="810">
      <c r="B810">
        <f>IF(OR(    'BS-9'!B286=0,   'BS-9'!B286 =""),"",   'BS-9'!B286)</f>
        <v>2552015</v>
      </c>
      <c r="C810" t="str">
        <f>IF(OR(    'BS-9'!B286=0,   'BS-9'!B286 =""),"",   'BS-9'!C286)</f>
        <v xml:space="preserve">Maintenance Projects - Non Road Assets- Transferred Institutions - Tailoring and Garment Making Training Centre--റോഡ്‌ ഇതര  ആസ്തികള്‍ക്കുള്ള മെയിന്റനന്‍സ് പ്രോജക്ടുകള്‍ -വസ്ത്ര നിര്‍മാണം </v>
      </c>
      <c r="D810">
        <f>IF(OR(    'BS-9'!B286=0,   'BS-9'!B286 =""),"",   'BS-9'!D286)</f>
        <v>0</v>
      </c>
      <c r="E810">
        <f>IF(OR(    'BS-9'!B286=0,   'BS-9'!B286 =""),"",   'BS-9'!E286)</f>
        <v>0</v>
      </c>
      <c r="F810">
        <f>IF(OR(    'BS-9'!B286=0,   'BS-9'!B286 =""),"",   'BS-9'!F286)</f>
        <v>0</v>
      </c>
      <c r="G810" t="str">
        <f>IF(B810="", "Blank Row", "BS-1"&amp;B810)</f>
        <v>BS-12552015</v>
      </c>
    </row>
    <row r="811">
      <c r="B811">
        <f>IF(OR(    'BS-9'!B287=0,   'BS-9'!B287 =""),"",   'BS-9'!B287)</f>
        <v>2552016</v>
      </c>
      <c r="C811" t="str">
        <f>IF(OR(    'BS-9'!B287=0,   'BS-9'!B287 =""),"",   'BS-9'!C287)</f>
        <v xml:space="preserve">Maintenance Projects - Non Road Assets- Transferred Institutions - Others--റോഡ്‌ ഇതര  ആസ്തികള്‍ക്കുള്ള മെയിന്റനന്‍സ് പ്രോജക്ടുകള്‍ -മറ്റ് ഘടക സ്ഥാപനങ്ങള്‍ </v>
      </c>
      <c r="D811">
        <f>IF(OR(    'BS-9'!B287=0,   'BS-9'!B287 =""),"",   'BS-9'!D287)</f>
        <v>0</v>
      </c>
      <c r="E811">
        <f>IF(OR(    'BS-9'!B287=0,   'BS-9'!B287 =""),"",   'BS-9'!E287)</f>
        <v>0</v>
      </c>
      <c r="F811">
        <f>IF(OR(    'BS-9'!B287=0,   'BS-9'!B287 =""),"",   'BS-9'!F287)</f>
        <v>0</v>
      </c>
      <c r="G811" t="str">
        <f>IF(B811="", "Blank Row", "BS-1"&amp;B811)</f>
        <v>BS-12552016</v>
      </c>
    </row>
    <row r="812">
      <c r="B812">
        <f>IF(OR(    'BS-9'!B288=0,   'BS-9'!B288 =""),"",   'BS-9'!B288)</f>
        <v>2552017</v>
      </c>
      <c r="C812" t="str">
        <f>IF(OR(    'BS-9'!B288=0,   'BS-9'!B288 =""),"",   'BS-9'!C288)</f>
        <v xml:space="preserve">Maintenance Projects - Non Road Assets- Other Transferred Assets--റോഡ്‌ ഇതര  ആസ്തികള്‍ക്കുള്ള മെയിന്റനന്‍സ് പ്രോജക്ടുകള്‍ -മറ്റ് ആസ്തികള്‍ </v>
      </c>
      <c r="D812">
        <f>IF(OR(    'BS-9'!B288=0,   'BS-9'!B288 =""),"",   'BS-9'!D288)</f>
        <v>0</v>
      </c>
      <c r="E812">
        <f>IF(OR(    'BS-9'!B288=0,   'BS-9'!B288 =""),"",   'BS-9'!E288)</f>
        <v>0</v>
      </c>
      <c r="F812">
        <f>IF(OR(    'BS-9'!B288=0,   'BS-9'!B288 =""),"",   'BS-9'!F288)</f>
        <v>0</v>
      </c>
      <c r="G812" t="str">
        <f>IF(B812="", "Blank Row", "BS-1"&amp;B812)</f>
        <v>BS-12552017</v>
      </c>
    </row>
    <row r="813">
      <c r="B813" t="str">
        <f>IF(OR(    'BS-9'!B289=0,   'BS-9'!B289 =""),"",   'BS-9'!B289)</f>
        <v/>
      </c>
      <c r="C813" t="str">
        <f>IF(OR(    'BS-9'!B289=0,   'BS-9'!B289 =""),"",   'BS-9'!C289)</f>
        <v/>
      </c>
      <c r="D813" t="str">
        <f>IF(OR(    'BS-9'!B289=0,   'BS-9'!B289 =""),"",   'BS-9'!D289)</f>
        <v/>
      </c>
      <c r="E813" t="str">
        <f>IF(OR(    'BS-9'!B289=0,   'BS-9'!B289 =""),"",   'BS-9'!E289)</f>
        <v/>
      </c>
      <c r="F813" t="str">
        <f>IF(OR(    'BS-9'!B289=0,   'BS-9'!B289 =""),"",   'BS-9'!F289)</f>
        <v/>
      </c>
      <c r="G813" t="str">
        <f>IF(B813="", "Blank Row", "BS-1"&amp;B813)</f>
        <v>Blank Row</v>
      </c>
    </row>
    <row r="814">
      <c r="B814" t="str">
        <f>IF(OR(    'BS-9'!B290=0,   'BS-9'!B290 =""),"",   'BS-9'!B290)</f>
        <v/>
      </c>
      <c r="C814" t="str">
        <f>IF(OR(    'BS-9'!B290=0,   'BS-9'!B290 =""),"",   'BS-9'!C290)</f>
        <v/>
      </c>
      <c r="D814" t="str">
        <f>IF(OR(    'BS-9'!B290=0,   'BS-9'!B290 =""),"",   'BS-9'!D290)</f>
        <v/>
      </c>
      <c r="E814" t="str">
        <f>IF(OR(    'BS-9'!B290=0,   'BS-9'!B290 =""),"",   'BS-9'!E290)</f>
        <v/>
      </c>
      <c r="F814" t="str">
        <f>IF(OR(    'BS-9'!B290=0,   'BS-9'!B290 =""),"",   'BS-9'!F290)</f>
        <v/>
      </c>
      <c r="G814" t="str">
        <f>IF(B814="", "Blank Row", "BS-1"&amp;B814)</f>
        <v>Blank Row</v>
      </c>
    </row>
    <row r="815">
      <c r="B815" t="str">
        <f>IF(OR(    'BS-9'!B291=0,   'BS-9'!B291 =""),"",   'BS-9'!B291)</f>
        <v/>
      </c>
      <c r="C815" t="str">
        <f>IF(OR(    'BS-9'!B291=0,   'BS-9'!B291 =""),"",   'BS-9'!C291)</f>
        <v/>
      </c>
      <c r="D815" t="str">
        <f>IF(OR(    'BS-9'!B291=0,   'BS-9'!B291 =""),"",   'BS-9'!D291)</f>
        <v/>
      </c>
      <c r="E815" t="str">
        <f>IF(OR(    'BS-9'!B291=0,   'BS-9'!B291 =""),"",   'BS-9'!E291)</f>
        <v/>
      </c>
      <c r="F815" t="str">
        <f>IF(OR(    'BS-9'!B291=0,   'BS-9'!B291 =""),"",   'BS-9'!F291)</f>
        <v/>
      </c>
      <c r="G815" t="str">
        <f>IF(B815="", "Blank Row", "BS-1"&amp;B815)</f>
        <v>Blank Row</v>
      </c>
    </row>
    <row r="816">
      <c r="B816" t="str">
        <f>IF(OR(    'BS-9'!B292=0,   'BS-9'!B292 =""),"",   'BS-9'!B292)</f>
        <v/>
      </c>
      <c r="C816" t="str">
        <f>IF(OR(    'BS-9'!B292=0,   'BS-9'!B292 =""),"",   'BS-9'!C292)</f>
        <v/>
      </c>
      <c r="D816" t="str">
        <f>IF(OR(    'BS-9'!B292=0,   'BS-9'!B292 =""),"",   'BS-9'!D292)</f>
        <v/>
      </c>
      <c r="E816" t="str">
        <f>IF(OR(    'BS-9'!B292=0,   'BS-9'!B292 =""),"",   'BS-9'!E292)</f>
        <v/>
      </c>
      <c r="F816" t="str">
        <f>IF(OR(    'BS-9'!B292=0,   'BS-9'!B292 =""),"",   'BS-9'!F292)</f>
        <v/>
      </c>
      <c r="G816" t="str">
        <f>IF(B816="", "Blank Row", "BS-1"&amp;B816)</f>
        <v>Blank Row</v>
      </c>
    </row>
    <row r="817">
      <c r="B817" t="str">
        <f>IF(OR(    'BS-9'!B293=0,   'BS-9'!B293 =""),"",   'BS-9'!B293)</f>
        <v/>
      </c>
      <c r="C817" t="str">
        <f>IF(OR(    'BS-9'!B293=0,   'BS-9'!B293 =""),"",   'BS-9'!C293)</f>
        <v/>
      </c>
      <c r="D817" t="str">
        <f>IF(OR(    'BS-9'!B293=0,   'BS-9'!B293 =""),"",   'BS-9'!D293)</f>
        <v/>
      </c>
      <c r="E817" t="str">
        <f>IF(OR(    'BS-9'!B293=0,   'BS-9'!B293 =""),"",   'BS-9'!E293)</f>
        <v/>
      </c>
      <c r="F817" t="str">
        <f>IF(OR(    'BS-9'!B293=0,   'BS-9'!B293 =""),"",   'BS-9'!F293)</f>
        <v/>
      </c>
      <c r="G817" t="str">
        <f>IF(B817="", "Blank Row", "BS-1"&amp;B817)</f>
        <v>Blank Row</v>
      </c>
    </row>
    <row r="818">
      <c r="B818">
        <f>IF(OR(    'BS-9'!B294=0,   'BS-9'!B294 =""),"",   'BS-9'!B294)</f>
        <v>255</v>
      </c>
      <c r="C818" t="str">
        <f>IF(OR(    'BS-9'!B294=0,   'BS-9'!B294 =""),"",   'BS-9'!C294)</f>
        <v xml:space="preserve">Total-Maintenance Projects-മെയിന്‍റനന്‍സ് പ്രോജക്ടുകള്‍-ആകെ </v>
      </c>
      <c r="D818">
        <f>SUBTOTAL(9,D795:D817)</f>
        <v>0</v>
      </c>
      <c r="E818">
        <f>SUBTOTAL(9,E795:E817)</f>
        <v>0</v>
      </c>
      <c r="F818">
        <f>SUBTOTAL(9,F795:F817)</f>
        <v>0</v>
      </c>
      <c r="G818" t="str">
        <f>IF(B818="", "Blank Row", "BS-1"&amp;B818)</f>
        <v>BS-1255</v>
      </c>
    </row>
    <row r="819" xml:space="preserve">
      <c r="B819" t="str">
        <v>BS-9 PARTICULARS</v>
      </c>
      <c r="D819" t="str">
        <f>D32</f>
        <v>Actuals for the year 2023-2024   (യഥാര്‍ത്ഥ കണക്ക് 2023-2024)</v>
      </c>
      <c r="E819" t="str">
        <f>E32</f>
        <v>Budget  for the  year (including all revisions) 2024-2025  (പരിഷ്കരിച്ച ബജറ്റ്  2024-2025)</v>
      </c>
      <c r="F819" t="str" xml:space="preserve">
        <f>F32</f>
        <v xml:space="preserve">Budget for the Year2025-2026
 (ബജറ്റ്-2025-2026)</v>
      </c>
      <c r="G819" t="str">
        <v>Statement</v>
      </c>
    </row>
    <row r="820">
      <c r="B820" t="str">
        <f>'BS-9'!B295</f>
        <v xml:space="preserve">256 - Other Revenue Grants and funds- Revenue Expenses-മറ്റ് റവന്യു ഗ്രാന്‍റുകളും ഫണ്ടുകളും </v>
      </c>
      <c r="G820" t="str">
        <f>IF(B820="", "Blank Row", "BS-1"&amp;B820)</f>
        <v xml:space="preserve">BS-1256 - Other Revenue Grants and funds- Revenue Expenses-മറ്റ് റവന്യു ഗ്രാന്‍റുകളും ഫണ്ടുകളും </v>
      </c>
    </row>
    <row r="821">
      <c r="B821">
        <f>IF(OR(    'BS-9'!B296=0,   'BS-9'!B296 =""),"",   'BS-9'!B296)</f>
        <v>2561001</v>
      </c>
      <c r="C821" t="str">
        <f>IF(OR(    'BS-9'!B296=0,   'BS-9'!B296 =""),"",   'BS-9'!C296)</f>
        <v>Other Revenue Grants and funds- Revenue Expenses-മറ്റ് റവന്യു ഗ്രാന്റുകളും ഫണ്ടുകളും</v>
      </c>
      <c r="D821">
        <f>IF(OR(    'BS-9'!B296=0,   'BS-9'!B296 =""),"",   'BS-9'!D296)</f>
        <v>0</v>
      </c>
      <c r="E821">
        <f>IF(OR(    'BS-9'!B296=0,   'BS-9'!B296 =""),"",   'BS-9'!E296)</f>
        <v>0</v>
      </c>
      <c r="F821">
        <f>IF(OR(    'BS-9'!B296=0,   'BS-9'!B296 =""),"",   'BS-9'!F296)</f>
        <v>0</v>
      </c>
      <c r="G821" t="str">
        <f>IF(B821="", "Blank Row", "BS-1"&amp;B821)</f>
        <v>BS-12561001</v>
      </c>
    </row>
    <row r="822">
      <c r="B822" t="str">
        <f>IF(OR(    'BS-9'!B297=0,   'BS-9'!B297 =""),"",   'BS-9'!B297)</f>
        <v/>
      </c>
      <c r="C822" t="str">
        <f>IF(OR(    'BS-9'!B297=0,   'BS-9'!B297 =""),"",   'BS-9'!C297)</f>
        <v/>
      </c>
      <c r="D822" t="str">
        <f>IF(OR(    'BS-9'!B297=0,   'BS-9'!B297 =""),"",   'BS-9'!D297)</f>
        <v/>
      </c>
      <c r="E822" t="str">
        <f>IF(OR(    'BS-9'!B297=0,   'BS-9'!B297 =""),"",   'BS-9'!E297)</f>
        <v/>
      </c>
      <c r="F822" t="str">
        <f>IF(OR(    'BS-9'!B297=0,   'BS-9'!B297 =""),"",   'BS-9'!F297)</f>
        <v/>
      </c>
      <c r="G822" t="str">
        <f>IF(B822="", "Blank Row", "BS-1"&amp;B822)</f>
        <v>Blank Row</v>
      </c>
    </row>
    <row r="823">
      <c r="B823" t="str">
        <f>IF(OR(    'BS-9'!B298=0,   'BS-9'!B298 =""),"",   'BS-9'!B298)</f>
        <v/>
      </c>
      <c r="C823" t="str">
        <f>IF(OR(    'BS-9'!B298=0,   'BS-9'!B298 =""),"",   'BS-9'!C298)</f>
        <v/>
      </c>
      <c r="D823" t="str">
        <f>IF(OR(    'BS-9'!B298=0,   'BS-9'!B298 =""),"",   'BS-9'!D298)</f>
        <v/>
      </c>
      <c r="E823" t="str">
        <f>IF(OR(    'BS-9'!B298=0,   'BS-9'!B298 =""),"",   'BS-9'!E298)</f>
        <v/>
      </c>
      <c r="F823" t="str">
        <f>IF(OR(    'BS-9'!B298=0,   'BS-9'!B298 =""),"",   'BS-9'!F298)</f>
        <v/>
      </c>
      <c r="G823" t="str">
        <f>IF(B823="", "Blank Row", "BS-1"&amp;B823)</f>
        <v>Blank Row</v>
      </c>
    </row>
    <row r="824">
      <c r="B824" t="str">
        <f>IF(OR(    'BS-9'!B299=0,   'BS-9'!B299 =""),"",   'BS-9'!B299)</f>
        <v/>
      </c>
      <c r="C824" t="str">
        <f>IF(OR(    'BS-9'!B299=0,   'BS-9'!B299 =""),"",   'BS-9'!C299)</f>
        <v/>
      </c>
      <c r="D824" t="str">
        <f>IF(OR(    'BS-9'!B299=0,   'BS-9'!B299 =""),"",   'BS-9'!D299)</f>
        <v/>
      </c>
      <c r="E824" t="str">
        <f>IF(OR(    'BS-9'!B299=0,   'BS-9'!B299 =""),"",   'BS-9'!E299)</f>
        <v/>
      </c>
      <c r="F824" t="str">
        <f>IF(OR(    'BS-9'!B299=0,   'BS-9'!B299 =""),"",   'BS-9'!F299)</f>
        <v/>
      </c>
      <c r="G824" t="str">
        <f>IF(B824="", "Blank Row", "BS-1"&amp;B824)</f>
        <v>Blank Row</v>
      </c>
    </row>
    <row r="825">
      <c r="B825" t="str">
        <f>IF(OR(    'BS-9'!B300=0,   'BS-9'!B300 =""),"",   'BS-9'!B300)</f>
        <v/>
      </c>
      <c r="C825" t="str">
        <f>IF(OR(    'BS-9'!B300=0,   'BS-9'!B300 =""),"",   'BS-9'!C300)</f>
        <v/>
      </c>
      <c r="D825" t="str">
        <f>IF(OR(    'BS-9'!B300=0,   'BS-9'!B300 =""),"",   'BS-9'!D300)</f>
        <v/>
      </c>
      <c r="E825" t="str">
        <f>IF(OR(    'BS-9'!B300=0,   'BS-9'!B300 =""),"",   'BS-9'!E300)</f>
        <v/>
      </c>
      <c r="F825" t="str">
        <f>IF(OR(    'BS-9'!B300=0,   'BS-9'!B300 =""),"",   'BS-9'!F300)</f>
        <v/>
      </c>
      <c r="G825" t="str">
        <f>IF(B825="", "Blank Row", "BS-1"&amp;B825)</f>
        <v>Blank Row</v>
      </c>
    </row>
    <row r="826">
      <c r="B826" t="str">
        <f>IF(OR(    'BS-9'!B301=0,   'BS-9'!B301 =""),"",   'BS-9'!B301)</f>
        <v/>
      </c>
      <c r="C826" t="str">
        <f>IF(OR(    'BS-9'!B301=0,   'BS-9'!B301 =""),"",   'BS-9'!C301)</f>
        <v/>
      </c>
      <c r="D826" t="str">
        <f>IF(OR(    'BS-9'!B301=0,   'BS-9'!B301 =""),"",   'BS-9'!D301)</f>
        <v/>
      </c>
      <c r="E826" t="str">
        <f>IF(OR(    'BS-9'!B301=0,   'BS-9'!B301 =""),"",   'BS-9'!E301)</f>
        <v/>
      </c>
      <c r="F826" t="str">
        <f>IF(OR(    'BS-9'!B301=0,   'BS-9'!B301 =""),"",   'BS-9'!F301)</f>
        <v/>
      </c>
      <c r="G826" t="str">
        <f>IF(B826="", "Blank Row", "BS-1"&amp;B826)</f>
        <v>Blank Row</v>
      </c>
    </row>
    <row r="827">
      <c r="B827" t="str">
        <f>IF(OR(    'BS-9'!B302=0,   'BS-9'!B302 =""),"",   'BS-9'!B302)</f>
        <v/>
      </c>
      <c r="C827" t="str">
        <f>IF(OR(    'BS-9'!B302=0,   'BS-9'!B302 =""),"",   'BS-9'!C302)</f>
        <v/>
      </c>
      <c r="D827" t="str">
        <f>IF(OR(    'BS-9'!B302=0,   'BS-9'!B302 =""),"",   'BS-9'!D302)</f>
        <v/>
      </c>
      <c r="E827" t="str">
        <f>IF(OR(    'BS-9'!B302=0,   'BS-9'!B302 =""),"",   'BS-9'!E302)</f>
        <v/>
      </c>
      <c r="F827" t="str">
        <f>IF(OR(    'BS-9'!B302=0,   'BS-9'!B302 =""),"",   'BS-9'!F302)</f>
        <v/>
      </c>
      <c r="G827" t="str">
        <f>IF(B827="", "Blank Row", "BS-1"&amp;B827)</f>
        <v>Blank Row</v>
      </c>
    </row>
    <row r="828">
      <c r="B828" t="str">
        <f>IF(OR(    'BS-9'!B303=0,   'BS-9'!B303 =""),"",   'BS-9'!B303)</f>
        <v/>
      </c>
      <c r="C828" t="str">
        <f>IF(OR(    'BS-9'!B303=0,   'BS-9'!B303 =""),"",   'BS-9'!C303)</f>
        <v/>
      </c>
      <c r="D828" t="str">
        <f>IF(OR(    'BS-9'!B303=0,   'BS-9'!B303 =""),"",   'BS-9'!D303)</f>
        <v/>
      </c>
      <c r="E828" t="str">
        <f>IF(OR(    'BS-9'!B303=0,   'BS-9'!B303 =""),"",   'BS-9'!E303)</f>
        <v/>
      </c>
      <c r="F828" t="str">
        <f>IF(OR(    'BS-9'!B303=0,   'BS-9'!B303 =""),"",   'BS-9'!F303)</f>
        <v/>
      </c>
      <c r="G828" t="str">
        <f>IF(B828="", "Blank Row", "BS-1"&amp;B828)</f>
        <v>Blank Row</v>
      </c>
    </row>
    <row r="829">
      <c r="B829" t="str">
        <f>IF(OR(    'BS-9'!B304=0,   'BS-9'!B304 =""),"",   'BS-9'!B304)</f>
        <v/>
      </c>
      <c r="C829" t="str">
        <f>IF(OR(    'BS-9'!B304=0,   'BS-9'!B304 =""),"",   'BS-9'!C304)</f>
        <v/>
      </c>
      <c r="D829" t="str">
        <f>IF(OR(    'BS-9'!B304=0,   'BS-9'!B304 =""),"",   'BS-9'!D304)</f>
        <v/>
      </c>
      <c r="E829" t="str">
        <f>IF(OR(    'BS-9'!B304=0,   'BS-9'!B304 =""),"",   'BS-9'!E304)</f>
        <v/>
      </c>
      <c r="F829" t="str">
        <f>IF(OR(    'BS-9'!B304=0,   'BS-9'!B304 =""),"",   'BS-9'!F304)</f>
        <v/>
      </c>
      <c r="G829" t="str">
        <f>IF(B829="", "Blank Row", "BS-1"&amp;B829)</f>
        <v>Blank Row</v>
      </c>
    </row>
    <row r="830">
      <c r="B830">
        <f>IF(OR(    'BS-9'!B305=0,   'BS-9'!B305 =""),"",   'BS-9'!B305)</f>
        <v>256</v>
      </c>
      <c r="C830" t="str">
        <f>IF(OR(    'BS-9'!B305=0,   'BS-9'!B305 =""),"",   'BS-9'!C305)</f>
        <v xml:space="preserve">Other Revenue Grants and funds- Revenue Expenses-Total-മറ്റ് റവന്യു ഗ്രാന്‍റുകളും ഫണ്ടുകളും -ആകെ </v>
      </c>
      <c r="D830">
        <f>SUBTOTAL(9,D821:D829)</f>
        <v>0</v>
      </c>
      <c r="E830">
        <f>SUBTOTAL(9,E821:E829)</f>
        <v>0</v>
      </c>
      <c r="F830">
        <f>SUBTOTAL(9,F821:F829)</f>
        <v>0</v>
      </c>
      <c r="G830" t="str">
        <f>IF(B830="", "Blank Row", "BS-1"&amp;B830)</f>
        <v>BS-1256</v>
      </c>
    </row>
    <row r="831" xml:space="preserve">
      <c r="B831" t="str">
        <v>BS-9 PARTICULARS</v>
      </c>
      <c r="D831" t="str">
        <f>D32</f>
        <v>Actuals for the year 2023-2024   (യഥാര്‍ത്ഥ കണക്ക് 2023-2024)</v>
      </c>
      <c r="E831" t="str">
        <f>E32</f>
        <v>Budget  for the  year (including all revisions) 2024-2025  (പരിഷ്കരിച്ച ബജറ്റ്  2024-2025)</v>
      </c>
      <c r="F831" t="str" xml:space="preserve">
        <f>F32</f>
        <v xml:space="preserve">Budget for the Year2025-2026
 (ബജറ്റ്-2025-2026)</v>
      </c>
      <c r="G831" t="str">
        <v>Statement</v>
      </c>
    </row>
    <row r="832">
      <c r="B832" t="str">
        <f>'BS-9'!B306</f>
        <v xml:space="preserve">260 - Grants, Contributions and Compensations from Own Fund </v>
      </c>
      <c r="G832" t="str">
        <f>IF(B832="", "Blank Row", "BS-1"&amp;B832)</f>
        <v xml:space="preserve">BS-1260 - Grants, Contributions and Compensations from Own Fund </v>
      </c>
    </row>
    <row r="833">
      <c r="B833">
        <f>IF(OR(    'BS-9'!B307=0,   'BS-9'!B307 =""),"",   'BS-9'!B307)</f>
        <v>2601001</v>
      </c>
      <c r="C833" t="str">
        <f>IF(OR(    'BS-9'!B307=0,   'BS-9'!B307 =""),"",   'BS-9'!C307)</f>
        <v>Grants, Contributions and Compensations from Own Fund- Grants</v>
      </c>
      <c r="D833">
        <f>IF(OR(    'BS-9'!B307=0,   'BS-9'!B307 =""),"",   'BS-9'!D307)</f>
        <v>0</v>
      </c>
      <c r="E833">
        <f>IF(OR(    'BS-9'!B307=0,   'BS-9'!B307 =""),"",   'BS-9'!E307)</f>
        <v>0</v>
      </c>
      <c r="F833">
        <f>IF(OR(    'BS-9'!B307=0,   'BS-9'!B307 =""),"",   'BS-9'!F307)</f>
        <v>0</v>
      </c>
      <c r="G833" t="str">
        <f>IF(B833="", "Blank Row", "BS-1"&amp;B833)</f>
        <v>BS-12601001</v>
      </c>
    </row>
    <row r="834">
      <c r="B834">
        <f>IF(OR(    'BS-9'!B308=0,   'BS-9'!B308 =""),"",   'BS-9'!B308)</f>
        <v>2602001</v>
      </c>
      <c r="C834" t="str">
        <f>IF(OR(    'BS-9'!B308=0,   'BS-9'!B308 =""),"",   'BS-9'!C308)</f>
        <v>Grants, Contributions and Compensations from Own Fund- Contributions</v>
      </c>
      <c r="D834">
        <f>IF(OR(    'BS-9'!B308=0,   'BS-9'!B308 =""),"",   'BS-9'!D308)</f>
        <v>0</v>
      </c>
      <c r="E834">
        <f>IF(OR(    'BS-9'!B308=0,   'BS-9'!B308 =""),"",   'BS-9'!E308)</f>
        <v>0</v>
      </c>
      <c r="F834">
        <f>IF(OR(    'BS-9'!B308=0,   'BS-9'!B308 =""),"",   'BS-9'!F308)</f>
        <v>0</v>
      </c>
      <c r="G834" t="str">
        <f>IF(B834="", "Blank Row", "BS-1"&amp;B834)</f>
        <v>BS-12602001</v>
      </c>
    </row>
    <row r="835">
      <c r="B835">
        <f>IF(OR(    'BS-9'!B309=0,   'BS-9'!B309 =""),"",   'BS-9'!B309)</f>
        <v>2603001</v>
      </c>
      <c r="C835" t="str">
        <f>IF(OR(    'BS-9'!B309=0,   'BS-9'!B309 =""),"",   'BS-9'!C309)</f>
        <v>Grants, Contributions and Compensations from Own Fund-  Compensations</v>
      </c>
      <c r="D835">
        <f>IF(OR(    'BS-9'!B309=0,   'BS-9'!B309 =""),"",   'BS-9'!D309)</f>
        <v>0</v>
      </c>
      <c r="E835">
        <f>IF(OR(    'BS-9'!B309=0,   'BS-9'!B309 =""),"",   'BS-9'!E309)</f>
        <v>0</v>
      </c>
      <c r="F835">
        <f>IF(OR(    'BS-9'!B309=0,   'BS-9'!B309 =""),"",   'BS-9'!F309)</f>
        <v>0</v>
      </c>
      <c r="G835" t="str">
        <f>IF(B835="", "Blank Row", "BS-1"&amp;B835)</f>
        <v>BS-12603001</v>
      </c>
    </row>
    <row r="836">
      <c r="B836" t="str">
        <f>IF(OR(    'BS-9'!B310=0,   'BS-9'!B310 =""),"",   'BS-9'!B310)</f>
        <v/>
      </c>
      <c r="C836" t="str">
        <f>IF(OR(    'BS-9'!B310=0,   'BS-9'!B310 =""),"",   'BS-9'!C310)</f>
        <v/>
      </c>
      <c r="D836" t="str">
        <f>IF(OR(    'BS-9'!B310=0,   'BS-9'!B310 =""),"",   'BS-9'!D310)</f>
        <v/>
      </c>
      <c r="E836" t="str">
        <f>IF(OR(    'BS-9'!B310=0,   'BS-9'!B310 =""),"",   'BS-9'!E310)</f>
        <v/>
      </c>
      <c r="F836" t="str">
        <f>IF(OR(    'BS-9'!B310=0,   'BS-9'!B310 =""),"",   'BS-9'!F310)</f>
        <v/>
      </c>
      <c r="G836" t="str">
        <f>IF(B836="", "Blank Row", "BS-1"&amp;B836)</f>
        <v>Blank Row</v>
      </c>
    </row>
    <row r="837">
      <c r="B837" t="str">
        <f>IF(OR(    'BS-9'!B311=0,   'BS-9'!B311 =""),"",   'BS-9'!B311)</f>
        <v/>
      </c>
      <c r="C837" t="str">
        <f>IF(OR(    'BS-9'!B311=0,   'BS-9'!B311 =""),"",   'BS-9'!C311)</f>
        <v/>
      </c>
      <c r="D837" t="str">
        <f>IF(OR(    'BS-9'!B311=0,   'BS-9'!B311 =""),"",   'BS-9'!D311)</f>
        <v/>
      </c>
      <c r="E837" t="str">
        <f>IF(OR(    'BS-9'!B311=0,   'BS-9'!B311 =""),"",   'BS-9'!E311)</f>
        <v/>
      </c>
      <c r="F837" t="str">
        <f>IF(OR(    'BS-9'!B311=0,   'BS-9'!B311 =""),"",   'BS-9'!F311)</f>
        <v/>
      </c>
      <c r="G837" t="str">
        <f>IF(B837="", "Blank Row", "BS-1"&amp;B837)</f>
        <v>Blank Row</v>
      </c>
    </row>
    <row r="838">
      <c r="B838" t="str">
        <f>IF(OR(    'BS-9'!B312=0,   'BS-9'!B312 =""),"",   'BS-9'!B312)</f>
        <v/>
      </c>
      <c r="C838" t="str">
        <f>IF(OR(    'BS-9'!B312=0,   'BS-9'!B312 =""),"",   'BS-9'!C312)</f>
        <v/>
      </c>
      <c r="D838" t="str">
        <f>IF(OR(    'BS-9'!B312=0,   'BS-9'!B312 =""),"",   'BS-9'!D312)</f>
        <v/>
      </c>
      <c r="E838" t="str">
        <f>IF(OR(    'BS-9'!B312=0,   'BS-9'!B312 =""),"",   'BS-9'!E312)</f>
        <v/>
      </c>
      <c r="F838" t="str">
        <f>IF(OR(    'BS-9'!B312=0,   'BS-9'!B312 =""),"",   'BS-9'!F312)</f>
        <v/>
      </c>
      <c r="G838" t="str">
        <f>IF(B838="", "Blank Row", "BS-1"&amp;B838)</f>
        <v>Blank Row</v>
      </c>
    </row>
    <row r="839">
      <c r="B839" t="str">
        <f>IF(OR(    'BS-9'!B313=0,   'BS-9'!B313 =""),"",   'BS-9'!B313)</f>
        <v/>
      </c>
      <c r="C839" t="str">
        <f>IF(OR(    'BS-9'!B313=0,   'BS-9'!B313 =""),"",   'BS-9'!C313)</f>
        <v/>
      </c>
      <c r="D839" t="str">
        <f>IF(OR(    'BS-9'!B313=0,   'BS-9'!B313 =""),"",   'BS-9'!D313)</f>
        <v/>
      </c>
      <c r="E839" t="str">
        <f>IF(OR(    'BS-9'!B313=0,   'BS-9'!B313 =""),"",   'BS-9'!E313)</f>
        <v/>
      </c>
      <c r="F839" t="str">
        <f>IF(OR(    'BS-9'!B313=0,   'BS-9'!B313 =""),"",   'BS-9'!F313)</f>
        <v/>
      </c>
      <c r="G839" t="str">
        <f>IF(B839="", "Blank Row", "BS-1"&amp;B839)</f>
        <v>Blank Row</v>
      </c>
    </row>
    <row r="840">
      <c r="B840" t="str">
        <f>IF(OR(    'BS-9'!B314=0,   'BS-9'!B314 =""),"",   'BS-9'!B314)</f>
        <v/>
      </c>
      <c r="C840" t="str">
        <f>IF(OR(    'BS-9'!B314=0,   'BS-9'!B314 =""),"",   'BS-9'!C314)</f>
        <v/>
      </c>
      <c r="D840" t="str">
        <f>IF(OR(    'BS-9'!B314=0,   'BS-9'!B314 =""),"",   'BS-9'!D314)</f>
        <v/>
      </c>
      <c r="E840" t="str">
        <f>IF(OR(    'BS-9'!B314=0,   'BS-9'!B314 =""),"",   'BS-9'!E314)</f>
        <v/>
      </c>
      <c r="F840" t="str">
        <f>IF(OR(    'BS-9'!B314=0,   'BS-9'!B314 =""),"",   'BS-9'!F314)</f>
        <v/>
      </c>
      <c r="G840" t="str">
        <f>IF(B840="", "Blank Row", "BS-1"&amp;B840)</f>
        <v>Blank Row</v>
      </c>
    </row>
    <row r="841">
      <c r="B841" t="str">
        <f>IF(OR(    'BS-9'!B315=0,   'BS-9'!B315 =""),"",   'BS-9'!B315)</f>
        <v/>
      </c>
      <c r="C841" t="str">
        <f>IF(OR(    'BS-9'!B315=0,   'BS-9'!B315 =""),"",   'BS-9'!C315)</f>
        <v/>
      </c>
      <c r="D841" t="str">
        <f>IF(OR(    'BS-9'!B315=0,   'BS-9'!B315 =""),"",   'BS-9'!D315)</f>
        <v/>
      </c>
      <c r="E841" t="str">
        <f>IF(OR(    'BS-9'!B315=0,   'BS-9'!B315 =""),"",   'BS-9'!E315)</f>
        <v/>
      </c>
      <c r="F841" t="str">
        <f>IF(OR(    'BS-9'!B315=0,   'BS-9'!B315 =""),"",   'BS-9'!F315)</f>
        <v/>
      </c>
      <c r="G841" t="str">
        <f>IF(B841="", "Blank Row", "BS-1"&amp;B841)</f>
        <v>Blank Row</v>
      </c>
    </row>
    <row r="842">
      <c r="B842">
        <f>IF(OR(    'BS-9'!B316=0,   'BS-9'!B316 =""),"",   'BS-9'!B316)</f>
        <v>260</v>
      </c>
      <c r="C842" t="str">
        <f>IF(OR(    'BS-9'!B316=0,   'BS-9'!B316 =""),"",   'BS-9'!C316)</f>
        <v xml:space="preserve">Grants, Contributions and Compensations from Own Fund-total </v>
      </c>
      <c r="D842">
        <f>SUBTOTAL(9,D833:D841)</f>
        <v>0</v>
      </c>
      <c r="E842">
        <f>SUBTOTAL(9,E833:E841)</f>
        <v>0</v>
      </c>
      <c r="F842">
        <f>SUBTOTAL(9,F833:F841)</f>
        <v>0</v>
      </c>
      <c r="G842" t="str">
        <f>IF(B842="", "Blank Row", "BS-1"&amp;B842)</f>
        <v>BS-1260</v>
      </c>
    </row>
    <row r="843">
      <c r="B843" t="str">
        <v xml:space="preserve">Total-Revenue Expenditure-PLAN-പ്ലാന്‍ റവന്യു ചെലവുകള്‍ ആകെ </v>
      </c>
      <c r="D843">
        <f>SUBTOTAL(9,D528:D842)</f>
        <v>102834870</v>
      </c>
      <c r="E843">
        <f>SUBTOTAL(9,E528:E842)</f>
        <v>175879678</v>
      </c>
      <c r="F843">
        <f>SUBTOTAL(9,F528:F842)</f>
        <v>186870394</v>
      </c>
      <c r="G843" t="str">
        <v>Total</v>
      </c>
    </row>
    <row r="844">
      <c r="B844" t="str">
        <f>B57</f>
        <v>Karassery Grama Panchayath Draft  Budget for the Financial Year 2025-2026</v>
      </c>
      <c r="G844" t="str">
        <f>IF(B844="", "Blank Row", "BS-1"&amp;B844)</f>
        <v>BS-1Karassery Grama Panchayath Draft  Budget for the Financial Year 2025-2026</v>
      </c>
    </row>
    <row r="845">
      <c r="B845" t="str">
        <f>'BS-10'!B5</f>
        <v>BS-10- Revenue Expenditure-B FUND &amp; STATE SPONSORED SCHEMES -(നോണ്‍-പ്ലാന്‍ റവന്യു  ചെലവുകള്‍ക്ക്‌ വേണ്ടിയുള്ള വകയിരുത്തലുകള്‍)</v>
      </c>
      <c r="G845" t="str">
        <f>IF(B845="", "Blank Row", "BS-1"&amp;B845)</f>
        <v>BS-1BS-10- Revenue Expenditure-B FUND &amp; STATE SPONSORED SCHEMES -(നോണ്‍-പ്ലാന്‍ റവന്യു  ചെലവുകള്‍ക്ക്‌ വേണ്ടിയുള്ള വകയിരുത്തലുകള്‍)</v>
      </c>
    </row>
    <row r="846" xml:space="preserve">
      <c r="B846" t="str">
        <v>DETAILED HEAD CODE</v>
      </c>
      <c r="C846" t="str">
        <v>PARTICULARS (ഇനവിവരം)</v>
      </c>
      <c r="D846" t="str">
        <f>D831</f>
        <v>Actuals for the year 2023-2024   (യഥാര്‍ത്ഥ കണക്ക് 2023-2024)</v>
      </c>
      <c r="E846" t="str">
        <f>E831</f>
        <v>Budget  for the  year (including all revisions) 2024-2025  (പരിഷ്കരിച്ച ബജറ്റ്  2024-2025)</v>
      </c>
      <c r="F846" t="str" xml:space="preserve">
        <f>F831</f>
        <v xml:space="preserve">Budget for the Year2025-2026
 (ബജറ്റ്-2025-2026)</v>
      </c>
      <c r="G846" t="str">
        <f>IF(B846="", "Blank Row", "BS-1"&amp;B846)</f>
        <v>BS-1DETAILED HEAD CODE</v>
      </c>
    </row>
    <row r="847">
      <c r="B847">
        <f>IF(OR(   'BS-10'!B7=0,  'BS-10'!B7 =""),"",   'BS-10'!B7)</f>
        <v>2541001</v>
      </c>
      <c r="C847" t="str">
        <f>IF(OR(   'BS-10'!B7=0,  'BS-10'!B7 =""),"",   'BS-10'!C7)</f>
        <v xml:space="preserve">Expenditures of Transferred Institutions (not included under Decentralised Plan Programme)-ഘടക സ്ഥാപനങ്ങള്‍ക്ക് വേണ്ടിയുള്ള നോണ്‍ പ്ലാന്‍ ചെലവുകള്‍ </v>
      </c>
      <c r="D847">
        <f>IF(OR(   'BS-10'!B7=0,  'BS-10'!B7 =""),"",   'BS-10'!D7)</f>
        <v>46236000</v>
      </c>
      <c r="E847">
        <f>IF(OR(   'BS-10'!B7=0,  'BS-10'!B7 =""),"",   'BS-10'!E7)</f>
        <v>60000000</v>
      </c>
      <c r="F847">
        <f>IF(OR(   'BS-10'!B7=0,  'BS-10'!B7 =""),"",   'BS-10'!F7)</f>
        <v>70000000</v>
      </c>
      <c r="G847" t="str">
        <f>IF(B847="", "Blank Row", "BS-1"&amp;B847)</f>
        <v>BS-12541001</v>
      </c>
    </row>
    <row r="848">
      <c r="B848">
        <f>IF(OR(   'BS-10'!B8=0,  'BS-10'!B8 =""),"",   'BS-10'!B8)</f>
        <v>2542001</v>
      </c>
      <c r="C848" t="str">
        <f>IF(OR(   'BS-10'!B8=0,  'BS-10'!B8 =""),"",   'BS-10'!C8)</f>
        <v xml:space="preserve">State Sponsored Schemes (not included under Decentralised Plan Programme)-സംസ്ഥാന ആവിഷ്കൃത പദ്ധതികള്‍ക്കുള്ള നോണ്‍ പ്ലാന്‍ ചെലവുകള്‍ </v>
      </c>
      <c r="D848">
        <f>IF(OR(   'BS-10'!B8=0,  'BS-10'!B8 =""),"",   'BS-10'!D8)</f>
        <v>0</v>
      </c>
      <c r="E848">
        <f>IF(OR(   'BS-10'!B8=0,  'BS-10'!B8 =""),"",   'BS-10'!E8)</f>
        <v>0</v>
      </c>
      <c r="F848">
        <f>IF(OR(   'BS-10'!B8=0,  'BS-10'!B8 =""),"",   'BS-10'!F8)</f>
        <v>0</v>
      </c>
      <c r="G848" t="str">
        <f>IF(B848="", "Blank Row", "BS-1"&amp;B848)</f>
        <v>BS-12542001</v>
      </c>
    </row>
    <row r="849">
      <c r="B849" t="str">
        <f>IF(OR(   'BS-10'!B9=0,  'BS-10'!B9 =""),"",   'BS-10'!B9)</f>
        <v/>
      </c>
      <c r="C849" t="str">
        <f>IF(OR(   'BS-10'!B9=0,  'BS-10'!B9 =""),"",   'BS-10'!C9)</f>
        <v/>
      </c>
      <c r="D849" t="str">
        <f>IF(OR(   'BS-10'!B9=0,  'BS-10'!B9 =""),"",   'BS-10'!D9)</f>
        <v/>
      </c>
      <c r="E849" t="str">
        <f>IF(OR(   'BS-10'!B9=0,  'BS-10'!B9 =""),"",   'BS-10'!E9)</f>
        <v/>
      </c>
      <c r="F849" t="str">
        <f>IF(OR(   'BS-10'!B9=0,  'BS-10'!B9 =""),"",   'BS-10'!F9)</f>
        <v/>
      </c>
      <c r="G849" t="str">
        <f>IF(B849="", "Blank Row", "BS-1"&amp;B849)</f>
        <v>Blank Row</v>
      </c>
    </row>
    <row r="850">
      <c r="B850" t="str">
        <f>IF(OR(   'BS-10'!B10=0,  'BS-10'!B10 =""),"",   'BS-10'!B10)</f>
        <v/>
      </c>
      <c r="C850" t="str">
        <f>IF(OR(   'BS-10'!B10=0,  'BS-10'!B10 =""),"",   'BS-10'!C10)</f>
        <v/>
      </c>
      <c r="D850" t="str">
        <f>IF(OR(   'BS-10'!B10=0,  'BS-10'!B10 =""),"",   'BS-10'!D10)</f>
        <v/>
      </c>
      <c r="E850" t="str">
        <f>IF(OR(   'BS-10'!B10=0,  'BS-10'!B10 =""),"",   'BS-10'!E10)</f>
        <v/>
      </c>
      <c r="F850" t="str">
        <f>IF(OR(   'BS-10'!B10=0,  'BS-10'!B10 =""),"",   'BS-10'!F10)</f>
        <v/>
      </c>
      <c r="G850" t="str">
        <f>IF(B850="", "Blank Row", "BS-1"&amp;B850)</f>
        <v>Blank Row</v>
      </c>
    </row>
    <row r="851">
      <c r="B851">
        <f>IF(OR(   'BS-10'!B11=0,  'BS-10'!B11 =""),"",   'BS-10'!B11)</f>
        <v>254</v>
      </c>
      <c r="C851" t="str">
        <f>IF(OR(   'BS-10'!B11=0,  'BS-10'!B11 =""),"",   'BS-10'!C11)</f>
        <v>Total-Expenditures of Transferred Institutions (not included under Decentralised Plan Programme)</v>
      </c>
      <c r="D851">
        <f>SUBTOTAL(9,D847:D850)</f>
        <v>46236000</v>
      </c>
      <c r="E851">
        <f>SUBTOTAL(9,E847:E850)</f>
        <v>60000000</v>
      </c>
      <c r="F851">
        <f>SUBTOTAL(9,F847:F850)</f>
        <v>70000000</v>
      </c>
      <c r="G851" t="str">
        <f>IF(B851="", "Blank Row", "BS-1"&amp;B851)</f>
        <v>BS-1254</v>
      </c>
    </row>
    <row r="852">
      <c r="B852" t="str">
        <f>B57</f>
        <v>Karassery Grama Panchayath Draft  Budget for the Financial Year 2025-2026</v>
      </c>
      <c r="G852" t="str">
        <f>IF(B852="", "Blank Row", "BS-1"&amp;B852)</f>
        <v>BS-1Karassery Grama Panchayath Draft  Budget for the Financial Year 2025-2026</v>
      </c>
    </row>
    <row r="853">
      <c r="B853" t="str">
        <f>'BS-11'!B5</f>
        <v xml:space="preserve"> BS-11CAPITAL EXPENDITURE - LOAN REPAYMENTS -  (വായ്പ തിരിച്ചടവിനു  വേണ്ടിയുള്ള വകയിരുത്തലുകള്‍)</v>
      </c>
      <c r="G853" t="str">
        <f>IF(B853="", "Blank Row", "BS-1"&amp;B853)</f>
        <v>BS-1 BS-11CAPITAL EXPENDITURE - LOAN REPAYMENTS -  (വായ്പ തിരിച്ചടവിനു  വേണ്ടിയുള്ള വകയിരുത്തലുകള്‍)</v>
      </c>
    </row>
    <row r="854" xml:space="preserve">
      <c r="B854" t="str">
        <v>DETAILED HEAD CODE</v>
      </c>
      <c r="C854" t="str">
        <v>PARTICULARS (ഇനവിവരം)</v>
      </c>
      <c r="D854" t="str">
        <f>D846</f>
        <v>Actuals for the year 2023-2024   (യഥാര്‍ത്ഥ കണക്ക് 2023-2024)</v>
      </c>
      <c r="E854" t="str">
        <f>E846</f>
        <v>Budget  for the  year (including all revisions) 2024-2025  (പരിഷ്കരിച്ച ബജറ്റ്  2024-2025)</v>
      </c>
      <c r="F854" t="str" xml:space="preserve">
        <f>F846</f>
        <v xml:space="preserve">Budget for the Year2025-2026
 (ബജറ്റ്-2025-2026)</v>
      </c>
      <c r="G854" t="str">
        <f>IF(B854="", "Blank Row", "BS-1"&amp;B854)</f>
        <v>BS-1DETAILED HEAD CODE</v>
      </c>
    </row>
    <row r="855">
      <c r="B855">
        <f>IF(OR(    'BS-11'!B7=0,   'BS-11'!B7 =""),"",   'BS-11'!B7)</f>
        <v>3301001</v>
      </c>
      <c r="C855" t="str">
        <f>IF(OR(    'BS-11'!B7=0,   'BS-11'!B7 =""),"",   'BS-11'!C7)</f>
        <v>loans from Central Government- കേന്ദ്ര സര്‍ക്കാരില്‍ നിന്നുള്ള വായ്പ</v>
      </c>
      <c r="D855">
        <f>IF(OR(    'BS-11'!B7=0,   'BS-11'!B7 =""),"",   'BS-11'!D7)</f>
        <v>0</v>
      </c>
      <c r="E855">
        <f>IF(OR(    'BS-11'!B7=0,   'BS-11'!B7 =""),"",   'BS-11'!E7)</f>
        <v>0</v>
      </c>
      <c r="F855">
        <f>IF(OR(    'BS-11'!B7=0,   'BS-11'!B7 =""),"",   'BS-11'!F7)</f>
        <v>0</v>
      </c>
      <c r="G855" t="str">
        <f>IF(B855="", "Blank Row", "BS-1"&amp;B855)</f>
        <v>BS-13301001</v>
      </c>
    </row>
    <row r="856">
      <c r="B856">
        <f>IF(OR(    'BS-11'!B8=0,   'BS-11'!B8 =""),"",   'BS-11'!B8)</f>
        <v>3302001</v>
      </c>
      <c r="C856" t="str">
        <f>IF(OR(    'BS-11'!B8=0,   'BS-11'!B8 =""),"",   'BS-11'!C8)</f>
        <v>loans from State Government-സംസ്ഥാന സര്‍ക്കാരില്‍ നിന്നുള്ള വായ്പ</v>
      </c>
      <c r="D856">
        <f>IF(OR(    'BS-11'!B8=0,   'BS-11'!B8 =""),"",   'BS-11'!D8)</f>
        <v>0</v>
      </c>
      <c r="E856">
        <f>IF(OR(    'BS-11'!B8=0,   'BS-11'!B8 =""),"",   'BS-11'!E8)</f>
        <v>0</v>
      </c>
      <c r="F856">
        <f>IF(OR(    'BS-11'!B8=0,   'BS-11'!B8 =""),"",   'BS-11'!F8)</f>
        <v>0</v>
      </c>
      <c r="G856" t="str">
        <f>IF(B856="", "Blank Row", "BS-1"&amp;B856)</f>
        <v>BS-13302001</v>
      </c>
    </row>
    <row r="857">
      <c r="B857">
        <f>IF(OR(    'BS-11'!B9=0,   'BS-11'!B9 =""),"",   'BS-11'!B9)</f>
        <v>3303001</v>
      </c>
      <c r="C857" t="str">
        <f>IF(OR(    'BS-11'!B9=0,   'BS-11'!B9 =""),"",   'BS-11'!C9)</f>
        <v>loans from Government Bodies and Associations-സര്‍ക്കാര്‍ സ്ഥാപനങ്ങളില്‍ നിന്നും സംഘടനകളില്‍ നിന്നുമുള്ള വായ്പ</v>
      </c>
      <c r="D857">
        <f>IF(OR(    'BS-11'!B9=0,   'BS-11'!B9 =""),"",   'BS-11'!D9)</f>
        <v>0</v>
      </c>
      <c r="E857">
        <f>IF(OR(    'BS-11'!B9=0,   'BS-11'!B9 =""),"",   'BS-11'!E9)</f>
        <v>0</v>
      </c>
      <c r="F857">
        <f>IF(OR(    'BS-11'!B9=0,   'BS-11'!B9 =""),"",   'BS-11'!F9)</f>
        <v>0</v>
      </c>
      <c r="G857" t="str">
        <f>IF(B857="", "Blank Row", "BS-1"&amp;B857)</f>
        <v>BS-13303001</v>
      </c>
    </row>
    <row r="858">
      <c r="B858">
        <f>IF(OR(    'BS-11'!B10=0,   'BS-11'!B10 =""),"",   'BS-11'!B10)</f>
        <v>3304001</v>
      </c>
      <c r="C858" t="str">
        <f>IF(OR(    'BS-11'!B10=0,   'BS-11'!B10 =""),"",   'BS-11'!C10)</f>
        <v xml:space="preserve">loans from International Agencies-അന്തര്‍ദേശീയ സ്ഥാപനങ്ങളില്‍ നിന്നുമുള്ള വായ്പ </v>
      </c>
      <c r="D858">
        <f>IF(OR(    'BS-11'!B10=0,   'BS-11'!B10 =""),"",   'BS-11'!D10)</f>
        <v>0</v>
      </c>
      <c r="E858">
        <f>IF(OR(    'BS-11'!B10=0,   'BS-11'!B10 =""),"",   'BS-11'!E10)</f>
        <v>0</v>
      </c>
      <c r="F858">
        <f>IF(OR(    'BS-11'!B10=0,   'BS-11'!B10 =""),"",   'BS-11'!F10)</f>
        <v>0</v>
      </c>
      <c r="G858" t="str">
        <f>IF(B858="", "Blank Row", "BS-1"&amp;B858)</f>
        <v>BS-13304001</v>
      </c>
    </row>
    <row r="859">
      <c r="B859">
        <f>IF(OR(    'BS-11'!B11=0,   'BS-11'!B11 =""),"",   'BS-11'!B11)</f>
        <v>3305001</v>
      </c>
      <c r="C859" t="str">
        <f>IF(OR(    'BS-11'!B11=0,   'BS-11'!B11 =""),"",   'BS-11'!C11)</f>
        <v>loans from Banks &amp; Other Financial Institutions-ബാങ്കുകളില്‍ നിന്നും മറ്റ് ബാങ്കിംഗ്  സ്ഥാപനങ്ങളില്‍ നിന്നുമുള്ള വായ്പ</v>
      </c>
      <c r="D859">
        <f>IF(OR(    'BS-11'!B11=0,   'BS-11'!B11 =""),"",   'BS-11'!D11)</f>
        <v>2331817</v>
      </c>
      <c r="E859">
        <f>IF(OR(    'BS-11'!B11=0,   'BS-11'!B11 =""),"",   'BS-11'!E11)</f>
        <v>2400000</v>
      </c>
      <c r="F859">
        <f>IF(OR(    'BS-11'!B11=0,   'BS-11'!B11 =""),"",   'BS-11'!F11)</f>
        <v>2400000</v>
      </c>
      <c r="G859" t="str">
        <f>IF(B859="", "Blank Row", "BS-1"&amp;B859)</f>
        <v>BS-13305001</v>
      </c>
    </row>
    <row r="860">
      <c r="B860">
        <f>IF(OR(    'BS-11'!B12=0,   'BS-11'!B12 =""),"",   'BS-11'!B12)</f>
        <v>3305002</v>
      </c>
      <c r="C860" t="str">
        <f>IF(OR(    'BS-11'!B12=0,   'BS-11'!B12 =""),"",   'BS-11'!C12)</f>
        <v>loans - Loan from Financial Institutions-മറ്റ് ധനകാര്യ സ്ഥാപനങ്ങളില്‍ നിന്നുമുള്ള വായ്പ</v>
      </c>
      <c r="D860">
        <f>IF(OR(    'BS-11'!B12=0,   'BS-11'!B12 =""),"",   'BS-11'!D12)</f>
        <v>0</v>
      </c>
      <c r="E860">
        <f>IF(OR(    'BS-11'!B12=0,   'BS-11'!B12 =""),"",   'BS-11'!E12)</f>
        <v>0</v>
      </c>
      <c r="F860">
        <f>IF(OR(    'BS-11'!B12=0,   'BS-11'!B12 =""),"",   'BS-11'!F12)</f>
        <v>0</v>
      </c>
      <c r="G860" t="str">
        <f>IF(B860="", "Blank Row", "BS-1"&amp;B860)</f>
        <v>BS-13305002</v>
      </c>
    </row>
    <row r="861">
      <c r="B861">
        <f>IF(OR(    'BS-11'!B13=0,   'BS-11'!B13 =""),"",   'BS-11'!B13)</f>
        <v>3306001</v>
      </c>
      <c r="C861" t="str">
        <f>IF(OR(    'BS-11'!B13=0,   'BS-11'!B13 =""),"",   'BS-11'!C13)</f>
        <v>loans -Other Term Loans-മറ്റ് ടേം ലോണുകള്‍</v>
      </c>
      <c r="D861">
        <f>IF(OR(    'BS-11'!B13=0,   'BS-11'!B13 =""),"",   'BS-11'!D13)</f>
        <v>0</v>
      </c>
      <c r="E861">
        <f>IF(OR(    'BS-11'!B13=0,   'BS-11'!B13 =""),"",   'BS-11'!E13)</f>
        <v>0</v>
      </c>
      <c r="F861">
        <f>IF(OR(    'BS-11'!B13=0,   'BS-11'!B13 =""),"",   'BS-11'!F13)</f>
        <v>0</v>
      </c>
      <c r="G861" t="str">
        <f>IF(B861="", "Blank Row", "BS-1"&amp;B861)</f>
        <v>BS-13306001</v>
      </c>
    </row>
    <row r="862">
      <c r="B862">
        <f>IF(OR(    'BS-11'!B14=0,   'BS-11'!B14 =""),"",   'BS-11'!B14)</f>
        <v>3307001</v>
      </c>
      <c r="C862" t="str">
        <f>IF(OR(    'BS-11'!B14=0,   'BS-11'!B14 =""),"",   'BS-11'!C14)</f>
        <v>loans - Bonds &amp; Debentures-ബോണ്ടുകളുടെയും ,ഡിബഞ്ചറുകളുടെയും ഈടിന്മേലുള്ള വായ്പകള്‍</v>
      </c>
      <c r="D862">
        <f>IF(OR(    'BS-11'!B14=0,   'BS-11'!B14 =""),"",   'BS-11'!D14)</f>
        <v>0</v>
      </c>
      <c r="E862">
        <f>IF(OR(    'BS-11'!B14=0,   'BS-11'!B14 =""),"",   'BS-11'!E14)</f>
        <v>0</v>
      </c>
      <c r="F862">
        <f>IF(OR(    'BS-11'!B14=0,   'BS-11'!B14 =""),"",   'BS-11'!F14)</f>
        <v>0</v>
      </c>
      <c r="G862" t="str">
        <f>IF(B862="", "Blank Row", "BS-1"&amp;B862)</f>
        <v>BS-13307001</v>
      </c>
    </row>
    <row r="863">
      <c r="B863">
        <f>IF(OR(    'BS-11'!B15=0,   'BS-11'!B15 =""),"",   'BS-11'!B15)</f>
        <v>3308001</v>
      </c>
      <c r="C863" t="str">
        <f>IF(OR(    'BS-11'!B15=0,   'BS-11'!B15 =""),"",   'BS-11'!C15)</f>
        <v>loans -Other Loans-മറ്റ് വായ്പകള്‍</v>
      </c>
      <c r="D863">
        <f>IF(OR(    'BS-11'!B15=0,   'BS-11'!B15 =""),"",   'BS-11'!D15)</f>
        <v>0</v>
      </c>
      <c r="E863">
        <f>IF(OR(    'BS-11'!B15=0,   'BS-11'!B15 =""),"",   'BS-11'!E15)</f>
        <v>0</v>
      </c>
      <c r="F863">
        <f>IF(OR(    'BS-11'!B15=0,   'BS-11'!B15 =""),"",   'BS-11'!F15)</f>
        <v>0</v>
      </c>
      <c r="G863" t="str">
        <f>IF(B863="", "Blank Row", "BS-1"&amp;B863)</f>
        <v>BS-13308001</v>
      </c>
    </row>
    <row r="864">
      <c r="B864" t="str">
        <f>IF(OR(    'BS-11'!B16=0,   'BS-11'!B16 =""),"",   'BS-11'!B16)</f>
        <v/>
      </c>
      <c r="C864" t="str">
        <f>IF(OR(    'BS-11'!B16=0,   'BS-11'!B16 =""),"",   'BS-11'!C16)</f>
        <v/>
      </c>
      <c r="D864" t="str">
        <f>IF(OR(    'BS-11'!B16=0,   'BS-11'!B16 =""),"",   'BS-11'!D16)</f>
        <v/>
      </c>
      <c r="E864" t="str">
        <f>IF(OR(    'BS-11'!B16=0,   'BS-11'!B16 =""),"",   'BS-11'!E16)</f>
        <v/>
      </c>
      <c r="F864" t="str">
        <f>IF(OR(    'BS-11'!B16=0,   'BS-11'!B16 =""),"",   'BS-11'!F16)</f>
        <v/>
      </c>
      <c r="G864" t="str">
        <f>IF(B864="", "Blank Row", "BS-1"&amp;B864)</f>
        <v>Blank Row</v>
      </c>
    </row>
    <row r="865">
      <c r="B865" t="str">
        <f>IF(OR(    'BS-11'!B17=0,   'BS-11'!B17 =""),"",   'BS-11'!B17)</f>
        <v/>
      </c>
      <c r="C865" t="str">
        <f>IF(OR(    'BS-11'!B17=0,   'BS-11'!B17 =""),"",   'BS-11'!C17)</f>
        <v/>
      </c>
      <c r="D865" t="str">
        <f>IF(OR(    'BS-11'!B17=0,   'BS-11'!B17 =""),"",   'BS-11'!D17)</f>
        <v/>
      </c>
      <c r="E865" t="str">
        <f>IF(OR(    'BS-11'!B17=0,   'BS-11'!B17 =""),"",   'BS-11'!E17)</f>
        <v/>
      </c>
      <c r="F865" t="str">
        <f>IF(OR(    'BS-11'!B17=0,   'BS-11'!B17 =""),"",   'BS-11'!F17)</f>
        <v/>
      </c>
      <c r="G865" t="str">
        <f>IF(B865="", "Blank Row", "BS-1"&amp;B865)</f>
        <v>Blank Row</v>
      </c>
    </row>
    <row r="866">
      <c r="B866" t="str">
        <f>IF(OR(    'BS-11'!B18=0,   'BS-11'!B18 =""),"",   'BS-11'!B18)</f>
        <v/>
      </c>
      <c r="C866" t="str">
        <f>IF(OR(    'BS-11'!B18=0,   'BS-11'!B18 =""),"",   'BS-11'!C18)</f>
        <v/>
      </c>
      <c r="D866" t="str">
        <f>IF(OR(    'BS-11'!B18=0,   'BS-11'!B18 =""),"",   'BS-11'!D18)</f>
        <v/>
      </c>
      <c r="E866" t="str">
        <f>IF(OR(    'BS-11'!B18=0,   'BS-11'!B18 =""),"",   'BS-11'!E18)</f>
        <v/>
      </c>
      <c r="F866" t="str">
        <f>IF(OR(    'BS-11'!B18=0,   'BS-11'!B18 =""),"",   'BS-11'!F18)</f>
        <v/>
      </c>
      <c r="G866" t="str">
        <f>IF(B866="", "Blank Row", "BS-1"&amp;B866)</f>
        <v>Blank Row</v>
      </c>
    </row>
    <row r="867">
      <c r="B867" t="str">
        <f>IF(OR(    'BS-11'!B19=0,   'BS-11'!B19 =""),"",   'BS-11'!B19)</f>
        <v/>
      </c>
      <c r="C867" t="str">
        <f>IF(OR(    'BS-11'!B19=0,   'BS-11'!B19 =""),"",   'BS-11'!C19)</f>
        <v/>
      </c>
      <c r="D867" t="str">
        <f>IF(OR(    'BS-11'!B19=0,   'BS-11'!B19 =""),"",   'BS-11'!D19)</f>
        <v/>
      </c>
      <c r="E867" t="str">
        <f>IF(OR(    'BS-11'!B19=0,   'BS-11'!B19 =""),"",   'BS-11'!E19)</f>
        <v/>
      </c>
      <c r="F867" t="str">
        <f>IF(OR(    'BS-11'!B19=0,   'BS-11'!B19 =""),"",   'BS-11'!F19)</f>
        <v/>
      </c>
      <c r="G867" t="str">
        <f>IF(B867="", "Blank Row", "BS-1"&amp;B867)</f>
        <v>Blank Row</v>
      </c>
    </row>
    <row r="868">
      <c r="B868">
        <f>IF(OR(    'BS-11'!B20=0,   'BS-11'!B20 =""),"",   'BS-11'!B20)</f>
        <v>330</v>
      </c>
      <c r="C868" t="str">
        <f>IF(OR(    'BS-11'!B20=0,   'BS-11'!B20 =""),"",   'BS-11'!C20)</f>
        <v xml:space="preserve">Total-Loan Repayments-ആകെ വായ്പ തിരിച്ചടവ് </v>
      </c>
      <c r="D868">
        <f>SUBTOTAL(9,D855:D867)</f>
        <v>2331817</v>
      </c>
      <c r="E868">
        <f>SUBTOTAL(9,E855:E867)</f>
        <v>2400000</v>
      </c>
      <c r="F868">
        <f>SUBTOTAL(9,F855:F867)</f>
        <v>2400000</v>
      </c>
      <c r="G868" t="str">
        <f>IF(B868="", "Blank Row", "BS-1"&amp;B868)</f>
        <v>BS-1330</v>
      </c>
    </row>
    <row r="869">
      <c r="B869" t="str">
        <f>B57</f>
        <v>Karassery Grama Panchayath Draft  Budget for the Financial Year 2025-2026</v>
      </c>
      <c r="G869" t="str">
        <f>IF(B869="", "Blank Row", "BS-1"&amp;B869)</f>
        <v>BS-1Karassery Grama Panchayath Draft  Budget for the Financial Year 2025-2026</v>
      </c>
    </row>
    <row r="870">
      <c r="B870" t="str">
        <f>'BS-12'!B5</f>
        <v>BS-12- CAPITAL EXPENDITURE - OTHER THAN LOAN REPAYMENTS -  ( മൂലധന ചെലവുകള്‍ക്ക്‌ വേണ്ടിയുള്ള വകയിരുത്തലുകള്‍)</v>
      </c>
      <c r="G870" t="str">
        <f>IF(B870="", "Blank Row", "BS-1"&amp;B870)</f>
        <v>BS-1BS-12- CAPITAL EXPENDITURE - OTHER THAN LOAN REPAYMENTS -  ( മൂലധന ചെലവുകള്‍ക്ക്‌ വേണ്ടിയുള്ള വകയിരുത്തലുകള്‍)</v>
      </c>
    </row>
    <row r="871" xml:space="preserve">
      <c r="B871" t="str">
        <v>DETAILED HEAD CODE</v>
      </c>
      <c r="C871" t="str">
        <v>PARTICULARS (ഇനവിവരം)</v>
      </c>
      <c r="D871" t="str">
        <f>D32</f>
        <v>Actuals for the year 2023-2024   (യഥാര്‍ത്ഥ കണക്ക് 2023-2024)</v>
      </c>
      <c r="E871" t="str">
        <f>E32</f>
        <v>Budget  for the  year (including all revisions) 2024-2025  (പരിഷ്കരിച്ച ബജറ്റ്  2024-2025)</v>
      </c>
      <c r="F871" t="str" xml:space="preserve">
        <f>F32</f>
        <v xml:space="preserve">Budget for the Year2025-2026
 (ബജറ്റ്-2025-2026)</v>
      </c>
      <c r="G871" t="str">
        <f>IF(B871="", "Blank Row", "BS-1"&amp;B871)</f>
        <v>BS-1DETAILED HEAD CODE</v>
      </c>
    </row>
    <row r="872">
      <c r="B872">
        <f>IF(OR(     'BS-12'!B7=0,   'BS-12'!B7 =""),"",   'BS-12'!B7)</f>
        <v>4101001</v>
      </c>
      <c r="C872" t="str">
        <f>IF(OR(     'BS-12'!B7=0,   'BS-12'!B7 =""),"",   'BS-12'!C7)</f>
        <v>Land( ഭൂമി)</v>
      </c>
      <c r="D872">
        <f>IF(OR(     'BS-12'!B7=0,   'BS-12'!B7 =""),"",   'BS-12'!D7)</f>
        <v>0</v>
      </c>
      <c r="E872">
        <f>IF(OR(     'BS-12'!B7=0,   'BS-12'!B7 =""),"",   'BS-12'!E7)</f>
        <v>1460300</v>
      </c>
      <c r="F872">
        <f>IF(OR(     'BS-12'!B7=0,   'BS-12'!B7 =""),"",   'BS-12'!F7)</f>
        <v>0</v>
      </c>
      <c r="G872" t="str">
        <f>IF(B872="", "Blank Row", "BS-1"&amp;B872)</f>
        <v>BS-14101001</v>
      </c>
    </row>
    <row r="873">
      <c r="B873">
        <f>IF(OR(     'BS-12'!B8=0,   'BS-12'!B8 =""),"",   'BS-12'!B8)</f>
        <v>4102001</v>
      </c>
      <c r="C873" t="str">
        <f>IF(OR(     'BS-12'!B8=0,   'BS-12'!B8 =""),"",   'BS-12'!C8)</f>
        <v>Buildings(പൊതു കെട്ടിടങ്ങള്‍)</v>
      </c>
      <c r="D873">
        <f>IF(OR(     'BS-12'!B8=0,   'BS-12'!B8 =""),"",   'BS-12'!D8)</f>
        <v>4611190</v>
      </c>
      <c r="E873">
        <f>IF(OR(     'BS-12'!B8=0,   'BS-12'!B8 =""),"",   'BS-12'!E8)</f>
        <v>10201560</v>
      </c>
      <c r="F873">
        <f>IF(OR(     'BS-12'!B8=0,   'BS-12'!B8 =""),"",   'BS-12'!F8)</f>
        <v>54190340</v>
      </c>
      <c r="G873" t="str">
        <f>IF(B873="", "Blank Row", "BS-1"&amp;B873)</f>
        <v>BS-14102001</v>
      </c>
    </row>
    <row r="874">
      <c r="B874">
        <f>IF(OR(     'BS-12'!B9=0,   'BS-12'!B9 =""),"",   'BS-12'!B9)</f>
        <v>4103001</v>
      </c>
      <c r="C874" t="str">
        <f>IF(OR(     'BS-12'!B9=0,   'BS-12'!B9 =""),"",   'BS-12'!C9)</f>
        <v>Roads( റോഡുകള്‍)</v>
      </c>
      <c r="D874">
        <f>IF(OR(     'BS-12'!B9=0,   'BS-12'!B9 =""),"",   'BS-12'!D9)</f>
        <v>9903483</v>
      </c>
      <c r="E874">
        <f>IF(OR(     'BS-12'!B9=0,   'BS-12'!B9 =""),"",   'BS-12'!E9)</f>
        <v>10835000</v>
      </c>
      <c r="F874">
        <f>IF(OR(     'BS-12'!B9=0,   'BS-12'!B9 =""),"",   'BS-12'!F9)</f>
        <v>12500000</v>
      </c>
      <c r="G874" t="str">
        <f>IF(B874="", "Blank Row", "BS-1"&amp;B874)</f>
        <v>BS-14103001</v>
      </c>
    </row>
    <row r="875">
      <c r="B875">
        <f>IF(OR(     'BS-12'!B10=0,   'BS-12'!B10 =""),"",   'BS-12'!B10)</f>
        <v>4103002</v>
      </c>
      <c r="C875" t="str">
        <f>IF(OR(     'BS-12'!B10=0,   'BS-12'!B10 =""),"",   'BS-12'!C10)</f>
        <v>Lanes(ഇടവഴികള്‍)</v>
      </c>
      <c r="D875">
        <f>IF(OR(     'BS-12'!B10=0,   'BS-12'!B10 =""),"",   'BS-12'!D10)</f>
        <v>0</v>
      </c>
      <c r="E875">
        <f>IF(OR(     'BS-12'!B10=0,   'BS-12'!B10 =""),"",   'BS-12'!E10)</f>
        <v>75000</v>
      </c>
      <c r="F875">
        <f>IF(OR(     'BS-12'!B10=0,   'BS-12'!B10 =""),"",   'BS-12'!F10)</f>
        <v>0</v>
      </c>
      <c r="G875" t="str">
        <f>IF(B875="", "Blank Row", "BS-1"&amp;B875)</f>
        <v>BS-14103002</v>
      </c>
    </row>
    <row r="876">
      <c r="B876">
        <f>IF(OR(     'BS-12'!B11=0,   'BS-12'!B11 =""),"",   'BS-12'!B11)</f>
        <v>4103003</v>
      </c>
      <c r="C876" t="str">
        <f>IF(OR(     'BS-12'!B11=0,   'BS-12'!B11 =""),"",   'BS-12'!C11)</f>
        <v>Culverts, Bridges &amp; Other constructions(കലുങ്കുകളും പാലങ്ങളും അനുബന്ധ നിര്‍മിതികളും)</v>
      </c>
      <c r="D876">
        <f>IF(OR(     'BS-12'!B11=0,   'BS-12'!B11 =""),"",   'BS-12'!D11)</f>
        <v>1547879</v>
      </c>
      <c r="E876">
        <f>IF(OR(     'BS-12'!B11=0,   'BS-12'!B11 =""),"",   'BS-12'!E11)</f>
        <v>251754</v>
      </c>
      <c r="F876">
        <f>IF(OR(     'BS-12'!B11=0,   'BS-12'!B11 =""),"",   'BS-12'!F11)</f>
        <v>1500000</v>
      </c>
      <c r="G876" t="str">
        <f>IF(B876="", "Blank Row", "BS-1"&amp;B876)</f>
        <v>BS-14103003</v>
      </c>
    </row>
    <row r="877">
      <c r="B877">
        <f>IF(OR(     'BS-12'!B12=0,   'BS-12'!B12 =""),"",   'BS-12'!B12)</f>
        <v>4104001</v>
      </c>
      <c r="C877" t="str">
        <f>IF(OR(     'BS-12'!B12=0,   'BS-12'!B12 =""),"",   'BS-12'!C12)</f>
        <v>Drinking Water - Sources (Open Wells, Bore Wells, Tube Wells, Tanks etc.)(കുടിവെള്ള സ്രോതസ്സുകളും,അനുബന്ധ നിര്‍മിതികളും</v>
      </c>
      <c r="D877">
        <f>IF(OR(     'BS-12'!B12=0,   'BS-12'!B12 =""),"",   'BS-12'!D12)</f>
        <v>426847</v>
      </c>
      <c r="E877">
        <f>IF(OR(     'BS-12'!B12=0,   'BS-12'!B12 =""),"",   'BS-12'!E12)</f>
        <v>5008294</v>
      </c>
      <c r="F877">
        <f>IF(OR(     'BS-12'!B12=0,   'BS-12'!B12 =""),"",   'BS-12'!F12)</f>
        <v>2000000</v>
      </c>
      <c r="G877" t="str">
        <f>IF(B877="", "Blank Row", "BS-1"&amp;B877)</f>
        <v>BS-14104001</v>
      </c>
    </row>
    <row r="878">
      <c r="B878">
        <f>IF(OR(     'BS-12'!B13=0,   'BS-12'!B13 =""),"",   'BS-12'!B13)</f>
        <v>4105001</v>
      </c>
      <c r="C878" t="str">
        <f>IF(OR(     'BS-12'!B13=0,   'BS-12'!B13 =""),"",   'BS-12'!C13)</f>
        <v>Irrigation(ജലസേചന സ്രോതസ്സുകളും,അനുബന്ധ നിര്‍മിതികളും</v>
      </c>
      <c r="D878">
        <f>IF(OR(     'BS-12'!B13=0,   'BS-12'!B13 =""),"",   'BS-12'!D13)</f>
        <v>364993</v>
      </c>
      <c r="E878">
        <f>IF(OR(     'BS-12'!B13=0,   'BS-12'!B13 =""),"",   'BS-12'!E13)</f>
        <v>0</v>
      </c>
      <c r="F878">
        <f>IF(OR(     'BS-12'!B13=0,   'BS-12'!B13 =""),"",   'BS-12'!F13)</f>
        <v>0</v>
      </c>
      <c r="G878" t="str">
        <f>IF(B878="", "Blank Row", "BS-1"&amp;B878)</f>
        <v>BS-14105001</v>
      </c>
    </row>
    <row r="879">
      <c r="B879">
        <f>IF(OR(     'BS-12'!B14=0,   'BS-12'!B14 =""),"",   'BS-12'!B14)</f>
        <v>4106001</v>
      </c>
      <c r="C879" t="str">
        <f>IF(OR(     'BS-12'!B14=0,   'BS-12'!B14 =""),"",   'BS-12'!C14)</f>
        <v>Electricity(വൈദ്യുതി)</v>
      </c>
      <c r="D879">
        <f>IF(OR(     'BS-12'!B14=0,   'BS-12'!B14 =""),"",   'BS-12'!D14)</f>
        <v>157195</v>
      </c>
      <c r="E879">
        <f>IF(OR(     'BS-12'!B14=0,   'BS-12'!B14 =""),"",   'BS-12'!E14)</f>
        <v>100000</v>
      </c>
      <c r="F879">
        <f>IF(OR(     'BS-12'!B14=0,   'BS-12'!B14 =""),"",   'BS-12'!F14)</f>
        <v>2009600</v>
      </c>
      <c r="G879" t="str">
        <f>IF(B879="", "Blank Row", "BS-1"&amp;B879)</f>
        <v>BS-14106001</v>
      </c>
    </row>
    <row r="880">
      <c r="B880">
        <f>IF(OR(     'BS-12'!B15=0,   'BS-12'!B15 =""),"",   'BS-12'!B15)</f>
        <v>4107001</v>
      </c>
      <c r="C880" t="str">
        <f>IF(OR(     'BS-12'!B15=0,   'BS-12'!B15 =""),"",   'BS-12'!C15)</f>
        <v>Waste Treatment(മാലിന്യ സംസ്കരണം)</v>
      </c>
      <c r="D880">
        <f>IF(OR(     'BS-12'!B15=0,   'BS-12'!B15 =""),"",   'BS-12'!D15)</f>
        <v>216145</v>
      </c>
      <c r="E880">
        <f>IF(OR(     'BS-12'!B15=0,   'BS-12'!B15 =""),"",   'BS-12'!E15)</f>
        <v>575000</v>
      </c>
      <c r="F880">
        <f>IF(OR(     'BS-12'!B15=0,   'BS-12'!B15 =""),"",   'BS-12'!F15)</f>
        <v>1000000</v>
      </c>
      <c r="G880" t="str">
        <f>IF(B880="", "Blank Row", "BS-1"&amp;B880)</f>
        <v>BS-14107001</v>
      </c>
    </row>
    <row r="881">
      <c r="B881">
        <f>IF(OR(     'BS-12'!B16=0,   'BS-12'!B16 =""),"",   'BS-12'!B16)</f>
        <v>4107101</v>
      </c>
      <c r="C881" t="str">
        <f>IF(OR(     'BS-12'!B16=0,   'BS-12'!B16 =""),"",   'BS-12'!C16)</f>
        <v>Movable Assets(ജംഗമ സ്വത്തുകള്‍)</v>
      </c>
      <c r="D881">
        <f>IF(OR(     'BS-12'!B16=0,   'BS-12'!B16 =""),"",   'BS-12'!D16)</f>
        <v>910954</v>
      </c>
      <c r="E881">
        <f>IF(OR(     'BS-12'!B16=0,   'BS-12'!B16 =""),"",   'BS-12'!E16)</f>
        <v>350000</v>
      </c>
      <c r="F881">
        <f>IF(OR(     'BS-12'!B16=0,   'BS-12'!B16 =""),"",   'BS-12'!F16)</f>
        <v>120000</v>
      </c>
      <c r="G881" t="str">
        <f>IF(B881="", "Blank Row", "BS-1"&amp;B881)</f>
        <v>BS-14107101</v>
      </c>
    </row>
    <row r="882">
      <c r="B882">
        <f>IF(OR(     'BS-12'!B17=0,   'BS-12'!B17 =""),"",   'BS-12'!B17)</f>
        <v>4108001</v>
      </c>
      <c r="C882" t="str">
        <f>IF(OR(     'BS-12'!B17=0,   'BS-12'!B17 =""),"",   'BS-12'!C17)</f>
        <v>Other Fixed Assets( മറ്റ് സ്ഥിര ആസ്തികള്‍)</v>
      </c>
      <c r="D882">
        <f>IF(OR(     'BS-12'!B17=0,   'BS-12'!B17 =""),"",   'BS-12'!D17)</f>
        <v>309816</v>
      </c>
      <c r="E882">
        <f>IF(OR(     'BS-12'!B17=0,   'BS-12'!B17 =""),"",   'BS-12'!E17)</f>
        <v>1516417</v>
      </c>
      <c r="F882">
        <f>IF(OR(     'BS-12'!B17=0,   'BS-12'!B17 =""),"",   'BS-12'!F17)</f>
        <v>300000</v>
      </c>
      <c r="G882" t="str">
        <f>IF(B882="", "Blank Row", "BS-1"&amp;B882)</f>
        <v>BS-14108001</v>
      </c>
    </row>
    <row r="883">
      <c r="B883" t="str">
        <f>IF(OR(     'BS-12'!B18=0,   'BS-12'!B18 =""),"",   'BS-12'!B18)</f>
        <v/>
      </c>
      <c r="C883" t="str">
        <f>IF(OR(     'BS-12'!B18=0,   'BS-12'!B18 =""),"",   'BS-12'!C18)</f>
        <v/>
      </c>
      <c r="D883" t="str">
        <f>IF(OR(     'BS-12'!B18=0,   'BS-12'!B18 =""),"",   'BS-12'!D18)</f>
        <v/>
      </c>
      <c r="E883" t="str">
        <f>IF(OR(     'BS-12'!B18=0,   'BS-12'!B18 =""),"",   'BS-12'!E18)</f>
        <v/>
      </c>
      <c r="F883" t="str">
        <f>IF(OR(     'BS-12'!B18=0,   'BS-12'!B18 =""),"",   'BS-12'!F18)</f>
        <v/>
      </c>
      <c r="G883" t="str">
        <f>IF(B883="", "Blank Row", "BS-1"&amp;B883)</f>
        <v>Blank Row</v>
      </c>
    </row>
    <row r="884">
      <c r="B884" t="str">
        <f>IF(OR(     'BS-12'!B19=0,   'BS-12'!B19 =""),"",   'BS-12'!B19)</f>
        <v/>
      </c>
      <c r="C884" t="str">
        <f>IF(OR(     'BS-12'!B19=0,   'BS-12'!B19 =""),"",   'BS-12'!C19)</f>
        <v/>
      </c>
      <c r="D884" t="str">
        <f>IF(OR(     'BS-12'!B19=0,   'BS-12'!B19 =""),"",   'BS-12'!D19)</f>
        <v/>
      </c>
      <c r="E884" t="str">
        <f>IF(OR(     'BS-12'!B19=0,   'BS-12'!B19 =""),"",   'BS-12'!E19)</f>
        <v/>
      </c>
      <c r="F884" t="str">
        <f>IF(OR(     'BS-12'!B19=0,   'BS-12'!B19 =""),"",   'BS-12'!F19)</f>
        <v/>
      </c>
      <c r="G884" t="str">
        <f>IF(B884="", "Blank Row", "BS-1"&amp;B884)</f>
        <v>Blank Row</v>
      </c>
    </row>
    <row r="885">
      <c r="B885" t="str">
        <f>IF(OR(     'BS-12'!B20=0,   'BS-12'!B20 =""),"",   'BS-12'!B20)</f>
        <v/>
      </c>
      <c r="C885" t="str">
        <f>IF(OR(     'BS-12'!B20=0,   'BS-12'!B20 =""),"",   'BS-12'!C20)</f>
        <v/>
      </c>
      <c r="D885" t="str">
        <f>IF(OR(     'BS-12'!B20=0,   'BS-12'!B20 =""),"",   'BS-12'!D20)</f>
        <v/>
      </c>
      <c r="E885" t="str">
        <f>IF(OR(     'BS-12'!B20=0,   'BS-12'!B20 =""),"",   'BS-12'!E20)</f>
        <v/>
      </c>
      <c r="F885" t="str">
        <f>IF(OR(     'BS-12'!B20=0,   'BS-12'!B20 =""),"",   'BS-12'!F20)</f>
        <v/>
      </c>
      <c r="G885" t="str">
        <f>IF(B885="", "Blank Row", "BS-1"&amp;B885)</f>
        <v>Blank Row</v>
      </c>
    </row>
    <row r="886">
      <c r="B886" t="str">
        <f>IF(OR(     'BS-12'!B21=0,   'BS-12'!B21 =""),"",   'BS-12'!B21)</f>
        <v/>
      </c>
      <c r="C886" t="str">
        <f>IF(OR(     'BS-12'!B21=0,   'BS-12'!B21 =""),"",   'BS-12'!C21)</f>
        <v/>
      </c>
      <c r="D886" t="str">
        <f>IF(OR(     'BS-12'!B21=0,   'BS-12'!B21 =""),"",   'BS-12'!D21)</f>
        <v/>
      </c>
      <c r="E886" t="str">
        <f>IF(OR(     'BS-12'!B21=0,   'BS-12'!B21 =""),"",   'BS-12'!E21)</f>
        <v/>
      </c>
      <c r="F886" t="str">
        <f>IF(OR(     'BS-12'!B21=0,   'BS-12'!B21 =""),"",   'BS-12'!F21)</f>
        <v/>
      </c>
      <c r="G886" t="str">
        <f>IF(B886="", "Blank Row", "BS-1"&amp;B886)</f>
        <v>Blank Row</v>
      </c>
    </row>
    <row r="887">
      <c r="B887" t="str">
        <f>IF(OR(     'BS-12'!B22=0,   'BS-12'!B22 =""),"",   'BS-12'!B22)</f>
        <v/>
      </c>
      <c r="C887" t="str">
        <f>IF(OR(     'BS-12'!B22=0,   'BS-12'!B22 =""),"",   'BS-12'!C22)</f>
        <v/>
      </c>
      <c r="D887" t="str">
        <f>IF(OR(     'BS-12'!B22=0,   'BS-12'!B22 =""),"",   'BS-12'!D22)</f>
        <v/>
      </c>
      <c r="E887" t="str">
        <f>IF(OR(     'BS-12'!B22=0,   'BS-12'!B22 =""),"",   'BS-12'!E22)</f>
        <v/>
      </c>
      <c r="F887" t="str">
        <f>IF(OR(     'BS-12'!B22=0,   'BS-12'!B22 =""),"",   'BS-12'!F22)</f>
        <v/>
      </c>
      <c r="G887" t="str">
        <f>IF(B887="", "Blank Row", "BS-1"&amp;B887)</f>
        <v>Blank Row</v>
      </c>
    </row>
    <row r="888">
      <c r="B888" t="str">
        <f>IF(OR(     'BS-12'!B23=0,   'BS-12'!B23 =""),"",   'BS-12'!B23)</f>
        <v/>
      </c>
      <c r="C888" t="str">
        <f>IF(OR(     'BS-12'!B23=0,   'BS-12'!B23 =""),"",   'BS-12'!C23)</f>
        <v/>
      </c>
      <c r="D888" t="str">
        <f>IF(OR(     'BS-12'!B23=0,   'BS-12'!B23 =""),"",   'BS-12'!D23)</f>
        <v/>
      </c>
      <c r="E888" t="str">
        <f>IF(OR(     'BS-12'!B23=0,   'BS-12'!B23 =""),"",   'BS-12'!E23)</f>
        <v/>
      </c>
      <c r="F888" t="str">
        <f>IF(OR(     'BS-12'!B23=0,   'BS-12'!B23 =""),"",   'BS-12'!F23)</f>
        <v/>
      </c>
      <c r="G888" t="str">
        <f>IF(B888="", "Blank Row", "BS-1"&amp;B888)</f>
        <v>Blank Row</v>
      </c>
    </row>
    <row r="889">
      <c r="B889">
        <f>IF(OR(     'BS-12'!B24=0,   'BS-12'!B24 =""),"",   'BS-12'!B24)</f>
        <v>410</v>
      </c>
      <c r="C889" t="str">
        <f>IF(OR(     'BS-12'!B24=0,   'BS-12'!B24 =""),"",   'BS-12'!C24)</f>
        <v xml:space="preserve">TOTAL CAPITAL EXPENDITURE-ആകെ മൂലധന ചെലവുകള്‍ </v>
      </c>
      <c r="D889">
        <f>SUBTOTAL(9,D872:D888)</f>
        <v>18448502</v>
      </c>
      <c r="E889">
        <f>SUBTOTAL(9,E872:E888)</f>
        <v>30373325</v>
      </c>
      <c r="F889">
        <f>SUBTOTAL(9,F872:F888)</f>
        <v>73619940</v>
      </c>
      <c r="G889" t="str">
        <f>IF(B889="", "Blank Row", "BS-1"&amp;B889)</f>
        <v>BS-1410</v>
      </c>
    </row>
    <row r="891">
      <c r="B891" t="str">
        <f>B57</f>
        <v>Karassery Grama Panchayath Draft  Budget for the Financial Year 2025-2026</v>
      </c>
      <c r="G891" t="str">
        <f>IF(B891="", "Blank Row", "BS-1"&amp;B891)</f>
        <v>BS-1Karassery Grama Panchayath Draft  Budget for the Financial Year 2025-2026</v>
      </c>
    </row>
    <row r="892">
      <c r="B892" t="str">
        <f>'BS-13'!B5</f>
        <v>BS-13-  RECEIPT AND REFUND  OF DEPOSIT-   (ഡെപോസിറ്റ്‌ വരവും,മടക്കിനല്‍കലും   ‍)</v>
      </c>
      <c r="G892" t="str">
        <f>IF(B892="", "Blank Row", "BS-1"&amp;B892)</f>
        <v>BS-1BS-13-  RECEIPT AND REFUND  OF DEPOSIT-   (ഡെപോസിറ്റ്‌ വരവും,മടക്കിനല്‍കലും   ‍)</v>
      </c>
    </row>
    <row r="893" xml:space="preserve">
      <c r="B893" t="str">
        <v>DETAILED HEAD CODE</v>
      </c>
      <c r="C893" t="str">
        <v>PARTICULARS (ഇനവിവരം)</v>
      </c>
      <c r="D893" t="str" xml:space="preserve">
        <f>'BS-13'!D6</f>
        <v xml:space="preserve">Budget for the Next Financial Year (Receipts of Deposits) 
2025-2026
 നിക്ഷേപങ്ങള്‍ സ്വീകരിക്കല്‍</v>
      </c>
      <c r="E893" t="str" xml:space="preserve">
        <f>'BS-13'!E6</f>
        <v xml:space="preserve">Budget for the Next Financial Year (Refund of Deposits) 
2025-2026
 നിക്ഷേപങ്ങള്‍ തിരികെ നല്‍കല്‍</v>
      </c>
      <c r="G893" t="str">
        <f>IF(B893="", "Blank Row", "BS-1"&amp;B893)</f>
        <v>BS-1DETAILED HEAD CODE</v>
      </c>
    </row>
    <row r="894">
      <c r="B894">
        <f>IF(OR(     'BS-13'!B7=0,   'BS-13'!B7 =""),"",    'BS-13'!B7)</f>
        <v>3401001</v>
      </c>
      <c r="C894" t="str">
        <f>IF(OR(     'BS-13'!B7=0,   'BS-13'!B7 =""),"",    'BS-13'!C7)</f>
        <v>Earnest Money Deposit-നിരതദ്രവ്യം</v>
      </c>
      <c r="D894">
        <f>IF(OR(     'BS-13'!B7=0,   'BS-13'!B7 =""),"",    'BS-13'!D7)</f>
        <v>0</v>
      </c>
      <c r="E894">
        <f>IF(OR(     'BS-13'!B7=0,   'BS-13'!B7 =""),"",    'BS-13'!E7)</f>
        <v>0</v>
      </c>
      <c r="G894" t="str">
        <f>IF(B894="", "Blank Row", "BS-1"&amp;B894)</f>
        <v>BS-13401001</v>
      </c>
    </row>
    <row r="895">
      <c r="B895">
        <f>IF(OR(     'BS-13'!B8=0,   'BS-13'!B8 =""),"",    'BS-13'!B8)</f>
        <v>3401002</v>
      </c>
      <c r="C895" t="str">
        <f>IF(OR(     'BS-13'!B8=0,   'BS-13'!B8 =""),"",    'BS-13'!C8)</f>
        <v xml:space="preserve"> Security Deposit-സെക്യൂരിറ്റി നിക്ഷേപം</v>
      </c>
      <c r="D895">
        <f>IF(OR(     'BS-13'!B8=0,   'BS-13'!B8 =""),"",    'BS-13'!D8)</f>
        <v>0</v>
      </c>
      <c r="E895">
        <f>IF(OR(     'BS-13'!B8=0,   'BS-13'!B8 =""),"",    'BS-13'!E8)</f>
        <v>0</v>
      </c>
      <c r="G895" t="str">
        <f>IF(B895="", "Blank Row", "BS-1"&amp;B895)</f>
        <v>BS-13401002</v>
      </c>
    </row>
    <row r="896">
      <c r="B896">
        <f>IF(OR(     'BS-13'!B9=0,   'BS-13'!B9 =""),"",    'BS-13'!B9)</f>
        <v>3401003</v>
      </c>
      <c r="C896" t="str">
        <f>IF(OR(     'BS-13'!B9=0,   'BS-13'!B9 =""),"",    'BS-13'!C9)</f>
        <v>Retention-റിടെന്ഷന്‍</v>
      </c>
      <c r="D896">
        <f>IF(OR(     'BS-13'!B9=0,   'BS-13'!B9 =""),"",    'BS-13'!D9)</f>
        <v>0</v>
      </c>
      <c r="E896">
        <f>IF(OR(     'BS-13'!B9=0,   'BS-13'!B9 =""),"",    'BS-13'!E9)</f>
        <v>0</v>
      </c>
      <c r="G896" t="str">
        <f>IF(B896="", "Blank Row", "BS-1"&amp;B896)</f>
        <v>BS-13401003</v>
      </c>
    </row>
    <row r="897">
      <c r="B897">
        <f>IF(OR(     'BS-13'!B10=0,   'BS-13'!B10 =""),"",    'BS-13'!B10)</f>
        <v>3401099</v>
      </c>
      <c r="C897" t="str">
        <f>IF(OR(     'BS-13'!B10=0,   'BS-13'!B10 =""),"",    'BS-13'!C10)</f>
        <v>Other Deposits-മറ്റ് നിക്ഷേപങ്ങള്‍</v>
      </c>
      <c r="D897">
        <f>IF(OR(     'BS-13'!B10=0,   'BS-13'!B10 =""),"",    'BS-13'!D10)</f>
        <v>0</v>
      </c>
      <c r="E897">
        <f>IF(OR(     'BS-13'!B10=0,   'BS-13'!B10 =""),"",    'BS-13'!E10)</f>
        <v>0</v>
      </c>
      <c r="G897" t="str">
        <f>IF(B897="", "Blank Row", "BS-1"&amp;B897)</f>
        <v>BS-13401099</v>
      </c>
    </row>
    <row r="898">
      <c r="B898">
        <f>IF(OR(     'BS-13'!B11=0,   'BS-13'!B11 =""),"",    'BS-13'!B11)</f>
        <v>3402001</v>
      </c>
      <c r="C898" t="str">
        <f>IF(OR(     'BS-13'!B11=0,   'BS-13'!B11 =""),"",    'BS-13'!C11)</f>
        <v xml:space="preserve"> Deposits-Revenue-റവന്യു നിക്ഷേപങ്ങള്‍</v>
      </c>
      <c r="D898">
        <f>IF(OR(     'BS-13'!B11=0,   'BS-13'!B11 =""),"",    'BS-13'!D11)</f>
        <v>0</v>
      </c>
      <c r="E898">
        <f>IF(OR(     'BS-13'!B11=0,   'BS-13'!B11 =""),"",    'BS-13'!E11)</f>
        <v>0</v>
      </c>
      <c r="G898" t="str">
        <f>IF(B898="", "Blank Row", "BS-1"&amp;B898)</f>
        <v>BS-13402001</v>
      </c>
    </row>
    <row r="899">
      <c r="B899">
        <f>IF(OR(     'BS-13'!B12=0,   'BS-13'!B12 =""),"",    'BS-13'!B12)</f>
        <v>3403001</v>
      </c>
      <c r="C899" t="str">
        <f>IF(OR(     'BS-13'!B12=0,   'BS-13'!B12 =""),"",    'BS-13'!C12)</f>
        <v>Deposits Received From Staff-ജീവനക്കാരില്‍ നിന്നുള്ള നിക്ഷേപങ്ങള്‍</v>
      </c>
      <c r="D899">
        <f>IF(OR(     'BS-13'!B12=0,   'BS-13'!B12 =""),"",    'BS-13'!D12)</f>
        <v>0</v>
      </c>
      <c r="E899">
        <f>IF(OR(     'BS-13'!B12=0,   'BS-13'!B12 =""),"",    'BS-13'!E12)</f>
        <v>0</v>
      </c>
      <c r="G899" t="str">
        <f>IF(B899="", "Blank Row", "BS-1"&amp;B899)</f>
        <v>BS-13403001</v>
      </c>
    </row>
    <row r="900">
      <c r="B900">
        <f>IF(OR(     'BS-13'!B13=0,   'BS-13'!B13 =""),"",    'BS-13'!B13)</f>
        <v>3408001</v>
      </c>
      <c r="C900" t="str">
        <f>IF(OR(     'BS-13'!B13=0,   'BS-13'!B13 =""),"",    'BS-13'!C13)</f>
        <v>Deposit Received from Others-മറ്റുള്ളവരില്‍ നിന്നുള്ള നിക്ഷേപങ്ങള്‍</v>
      </c>
      <c r="D900">
        <f>IF(OR(     'BS-13'!B13=0,   'BS-13'!B13 =""),"",    'BS-13'!D13)</f>
        <v>0</v>
      </c>
      <c r="E900">
        <f>IF(OR(     'BS-13'!B13=0,   'BS-13'!B13 =""),"",    'BS-13'!E13)</f>
        <v>0</v>
      </c>
      <c r="G900" t="str">
        <f>IF(B900="", "Blank Row", "BS-1"&amp;B900)</f>
        <v>BS-13408001</v>
      </c>
    </row>
    <row r="901">
      <c r="B901">
        <f>IF(OR(     'BS-13'!B14=0,   'BS-13'!B14 =""),"",    'BS-13'!B14)</f>
        <v>3501101</v>
      </c>
      <c r="C901" t="str">
        <f>IF(OR(     'BS-13'!B14=0,   'BS-13'!B14 =""),"",    'BS-13'!C14)</f>
        <v>Employee Liabilities –ജീവനക്കാര്‍ക്ക് നല്‍കാനുള്ള സംഖ്യ</v>
      </c>
      <c r="D901">
        <f>IF(OR(     'BS-13'!B14=0,   'BS-13'!B14 =""),"",    'BS-13'!D14)</f>
        <v>0</v>
      </c>
      <c r="E901">
        <f>IF(OR(     'BS-13'!B14=0,   'BS-13'!B14 =""),"",    'BS-13'!E14)</f>
        <v>0</v>
      </c>
      <c r="G901" t="str">
        <f>IF(B901="", "Blank Row", "BS-1"&amp;B901)</f>
        <v>BS-13501101</v>
      </c>
    </row>
    <row r="902">
      <c r="B902">
        <f>IF(OR(     'BS-13'!B15=0,   'BS-13'!B15 =""),"",    'BS-13'!B15)</f>
        <v>3502001</v>
      </c>
      <c r="C902" t="str">
        <f>IF(OR(     'BS-13'!B15=0,   'BS-13'!B15 =""),"",    'BS-13'!C15)</f>
        <v xml:space="preserve">Recoveries Payable -റിക്കവറികള്‍  അടവാക്കാനുള്ളത് </v>
      </c>
      <c r="D902">
        <f>IF(OR(     'BS-13'!B15=0,   'BS-13'!B15 =""),"",    'BS-13'!D15)</f>
        <v>0</v>
      </c>
      <c r="E902">
        <f>IF(OR(     'BS-13'!B15=0,   'BS-13'!B15 =""),"",    'BS-13'!E15)</f>
        <v>0</v>
      </c>
      <c r="G902" t="str">
        <f>IF(B902="", "Blank Row", "BS-1"&amp;B902)</f>
        <v>BS-13502001</v>
      </c>
    </row>
    <row r="903">
      <c r="B903">
        <f>IF(OR(     'BS-13'!B16=0,   'BS-13'!B16 =""),"",    'BS-13'!B16)</f>
        <v>3502002</v>
      </c>
      <c r="C903" t="str">
        <f>IF(OR(     'BS-13'!B16=0,   'BS-13'!B16 =""),"",    'BS-13'!C16)</f>
        <v>Recoveries Payable - Deductions FROM WORK BILLS-വര്‍ക്ക് ബില്ലില്‍ നിന്നുള്ള റിക്കവറികള്‍  അടവാക്കനുള്ളത്</v>
      </c>
      <c r="D903">
        <f>IF(OR(     'BS-13'!B16=0,   'BS-13'!B16 =""),"",    'BS-13'!D16)</f>
        <v>0</v>
      </c>
      <c r="E903">
        <f>IF(OR(     'BS-13'!B16=0,   'BS-13'!B16 =""),"",    'BS-13'!E16)</f>
        <v>0</v>
      </c>
      <c r="G903" t="str">
        <f>IF(B903="", "Blank Row", "BS-1"&amp;B903)</f>
        <v>BS-13502002</v>
      </c>
    </row>
    <row r="904">
      <c r="B904">
        <f>IF(OR(     'BS-13'!B17=0,   'BS-13'!B17 =""),"",    'BS-13'!B17)</f>
        <v>3503001</v>
      </c>
      <c r="C904" t="str">
        <f>IF(OR(     'BS-13'!B17=0,   'BS-13'!B17 =""),"",    'BS-13'!C17)</f>
        <v>Government and Other Dues Payable-സര്‍ക്കാരിലേക്ക് അടവാക്കാനുള്ള മറ്റ് കുടിശികകള്‍</v>
      </c>
      <c r="D904">
        <f>IF(OR(     'BS-13'!B17=0,   'BS-13'!B17 =""),"",    'BS-13'!D17)</f>
        <v>0</v>
      </c>
      <c r="E904">
        <f>IF(OR(     'BS-13'!B17=0,   'BS-13'!B17 =""),"",    'BS-13'!E17)</f>
        <v>0</v>
      </c>
      <c r="G904" t="str">
        <f>IF(B904="", "Blank Row", "BS-1"&amp;B904)</f>
        <v>BS-13503001</v>
      </c>
    </row>
    <row r="905">
      <c r="B905" t="str">
        <f>IF(OR(     'BS-13'!B18=0,   'BS-13'!B18 =""),"",    'BS-13'!B18)</f>
        <v/>
      </c>
      <c r="C905" t="str">
        <f>IF(OR(     'BS-13'!B18=0,   'BS-13'!B18 =""),"",    'BS-13'!C18)</f>
        <v/>
      </c>
      <c r="D905" t="str">
        <f>IF(OR(     'BS-13'!B18=0,   'BS-13'!B18 =""),"",    'BS-13'!D18)</f>
        <v/>
      </c>
      <c r="E905" t="str">
        <f>IF(OR(     'BS-13'!B18=0,   'BS-13'!B18 =""),"",    'BS-13'!E18)</f>
        <v/>
      </c>
      <c r="F905" t="str">
        <f>IF(OR(     'BS-13'!B18=0,   'BS-13'!B18 =""),"",    'BS-13'!#REF!)</f>
        <v/>
      </c>
      <c r="G905" t="str">
        <f>IF(B905="", "Blank Row", "BS-1"&amp;B905)</f>
        <v>Blank Row</v>
      </c>
    </row>
    <row r="906">
      <c r="B906" t="str">
        <f>IF(OR(     'BS-13'!B19=0,   'BS-13'!B19 =""),"",    'BS-13'!B19)</f>
        <v/>
      </c>
      <c r="C906" t="str">
        <f>IF(OR(     'BS-13'!B19=0,   'BS-13'!B19 =""),"",    'BS-13'!C19)</f>
        <v/>
      </c>
      <c r="D906" t="str">
        <f>IF(OR(     'BS-13'!B19=0,   'BS-13'!B19 =""),"",    'BS-13'!D19)</f>
        <v/>
      </c>
      <c r="E906" t="str">
        <f>IF(OR(     'BS-13'!B19=0,   'BS-13'!B19 =""),"",    'BS-13'!E19)</f>
        <v/>
      </c>
      <c r="F906" t="str">
        <f>IF(OR(     'BS-13'!B19=0,   'BS-13'!B19 =""),"",    'BS-13'!#REF!)</f>
        <v/>
      </c>
      <c r="G906" t="str">
        <f>IF(B906="", "Blank Row", "BS-1"&amp;B906)</f>
        <v>Blank Row</v>
      </c>
    </row>
    <row r="907">
      <c r="B907" t="str">
        <f>IF(OR(     'BS-13'!B20=0,   'BS-13'!B20 =""),"",    'BS-13'!B20)</f>
        <v/>
      </c>
      <c r="C907" t="str">
        <f>IF(OR(     'BS-13'!B20=0,   'BS-13'!B20 =""),"",    'BS-13'!C20)</f>
        <v/>
      </c>
      <c r="D907" t="str">
        <f>IF(OR(     'BS-13'!B20=0,   'BS-13'!B20 =""),"",    'BS-13'!D20)</f>
        <v/>
      </c>
      <c r="E907" t="str">
        <f>IF(OR(     'BS-13'!B20=0,   'BS-13'!B20 =""),"",    'BS-13'!E20)</f>
        <v/>
      </c>
      <c r="F907" t="str">
        <f>IF(OR(     'BS-13'!B20=0,   'BS-13'!B20 =""),"",    'BS-13'!#REF!)</f>
        <v/>
      </c>
      <c r="G907" t="str">
        <f>IF(B907="", "Blank Row", "BS-1"&amp;B907)</f>
        <v>Blank Row</v>
      </c>
    </row>
    <row r="908">
      <c r="B908" t="str">
        <f>IF(OR(     'BS-13'!B21=0,   'BS-13'!B21 =""),"",    'BS-13'!B21)</f>
        <v/>
      </c>
      <c r="C908" t="str">
        <f>IF(OR(     'BS-13'!B21=0,   'BS-13'!B21 =""),"",    'BS-13'!C21)</f>
        <v/>
      </c>
      <c r="D908" t="str">
        <f>IF(OR(     'BS-13'!B21=0,   'BS-13'!B21 =""),"",    'BS-13'!D21)</f>
        <v/>
      </c>
      <c r="E908" t="str">
        <f>IF(OR(     'BS-13'!B21=0,   'BS-13'!B21 =""),"",    'BS-13'!E21)</f>
        <v/>
      </c>
      <c r="F908" t="str">
        <f>IF(OR(     'BS-13'!B21=0,   'BS-13'!B21 =""),"",    'BS-13'!#REF!)</f>
        <v/>
      </c>
      <c r="G908" t="str">
        <f>IF(B908="", "Blank Row", "BS-1"&amp;B908)</f>
        <v>Blank Row</v>
      </c>
    </row>
    <row r="909">
      <c r="B909" t="str">
        <f>IF(OR(     'BS-13'!B22=0,   'BS-13'!B22 =""),"",    'BS-13'!B22)</f>
        <v/>
      </c>
      <c r="C909" t="str">
        <f>IF(OR(     'BS-13'!B22=0,   'BS-13'!B22 =""),"",    'BS-13'!C22)</f>
        <v/>
      </c>
      <c r="D909" t="str">
        <f>IF(OR(     'BS-13'!B22=0,   'BS-13'!B22 =""),"",    'BS-13'!D22)</f>
        <v/>
      </c>
      <c r="E909" t="str">
        <f>IF(OR(     'BS-13'!B22=0,   'BS-13'!B22 =""),"",    'BS-13'!E22)</f>
        <v/>
      </c>
      <c r="F909" t="str">
        <f>IF(OR(     'BS-13'!B22=0,   'BS-13'!B22 =""),"",    'BS-13'!#REF!)</f>
        <v/>
      </c>
      <c r="G909" t="str">
        <f>IF(B909="", "Blank Row", "BS-1"&amp;B909)</f>
        <v>Blank Row</v>
      </c>
    </row>
    <row r="910">
      <c r="B910" t="str">
        <f>IF(OR(     'BS-13'!B23=0,   'BS-13'!B23 =""),"",    'BS-13'!B23)</f>
        <v/>
      </c>
      <c r="C910" t="str">
        <f>IF(OR(     'BS-13'!B23=0,   'BS-13'!B23 =""),"",    'BS-13'!C23)</f>
        <v/>
      </c>
      <c r="D910" t="str">
        <f>IF(OR(     'BS-13'!B23=0,   'BS-13'!B23 =""),"",    'BS-13'!D23)</f>
        <v/>
      </c>
      <c r="E910" t="str">
        <f>IF(OR(     'BS-13'!B23=0,   'BS-13'!B23 =""),"",    'BS-13'!E23)</f>
        <v/>
      </c>
      <c r="F910" t="str">
        <f>IF(OR(     'BS-13'!B23=0,   'BS-13'!B23 =""),"",    'BS-13'!#REF!)</f>
        <v/>
      </c>
      <c r="G910" t="str">
        <f>IF(B910="", "Blank Row", "BS-1"&amp;B910)</f>
        <v>Blank Row</v>
      </c>
    </row>
    <row r="911">
      <c r="B911" t="str">
        <f>IF(OR(     'BS-13'!B24=0,   'BS-13'!B24 =""),"",    'BS-13'!B24)</f>
        <v/>
      </c>
      <c r="C911" t="str">
        <f>IF(OR(     'BS-13'!B24=0,   'BS-13'!B24 =""),"",    'BS-13'!C24)</f>
        <v/>
      </c>
      <c r="D911" t="str">
        <f>IF(OR(     'BS-13'!B24=0,   'BS-13'!B24 =""),"",    'BS-13'!D24)</f>
        <v/>
      </c>
      <c r="E911" t="str">
        <f>IF(OR(     'BS-13'!B24=0,   'BS-13'!B24 =""),"",    'BS-13'!E24)</f>
        <v/>
      </c>
      <c r="F911" t="str">
        <f>IF(OR(     'BS-13'!B24=0,   'BS-13'!B24 =""),"",    'BS-13'!#REF!)</f>
        <v/>
      </c>
      <c r="G911" t="str">
        <f>IF(B911="", "Blank Row", "BS-1"&amp;B911)</f>
        <v>Blank Row</v>
      </c>
    </row>
    <row r="912">
      <c r="B912" t="str">
        <f>IF(OR(     'BS-13'!B25=0,   'BS-13'!B25 =""),"",    'BS-13'!B25)</f>
        <v/>
      </c>
      <c r="C912" t="str">
        <f>IF(OR(     'BS-13'!B25=0,   'BS-13'!B25 =""),"",    'BS-13'!C25)</f>
        <v/>
      </c>
      <c r="D912" t="str">
        <f>IF(OR(     'BS-13'!B25=0,   'BS-13'!B25 =""),"",    'BS-13'!D25)</f>
        <v/>
      </c>
      <c r="E912" t="str">
        <f>IF(OR(     'BS-13'!B25=0,   'BS-13'!B25 =""),"",    'BS-13'!E25)</f>
        <v/>
      </c>
      <c r="F912" t="str">
        <f>IF(OR(     'BS-13'!B25=0,   'BS-13'!B25 =""),"",    'BS-13'!#REF!)</f>
        <v/>
      </c>
      <c r="G912" t="str">
        <f>IF(B912="", "Blank Row", "BS-1"&amp;B912)</f>
        <v>Blank Row</v>
      </c>
    </row>
    <row r="913">
      <c r="B913" t="str">
        <f>IF(OR(     'BS-13'!B26=0,   'BS-13'!B26 =""),"",    'BS-13'!B26)</f>
        <v/>
      </c>
      <c r="C913" t="str">
        <f>IF(OR(     'BS-13'!B26=0,   'BS-13'!B26 =""),"",    'BS-13'!C26)</f>
        <v/>
      </c>
      <c r="D913" t="str">
        <f>IF(OR(     'BS-13'!B26=0,   'BS-13'!B26 =""),"",    'BS-13'!D26)</f>
        <v/>
      </c>
      <c r="E913" t="str">
        <f>IF(OR(     'BS-13'!B26=0,   'BS-13'!B26 =""),"",    'BS-13'!E26)</f>
        <v/>
      </c>
      <c r="F913" t="str">
        <f>IF(OR(     'BS-13'!B26=0,   'BS-13'!B26 =""),"",    'BS-13'!#REF!)</f>
        <v/>
      </c>
      <c r="G913" t="str">
        <f>IF(B913="", "Blank Row", "BS-1"&amp;B913)</f>
        <v>Blank Row</v>
      </c>
    </row>
    <row r="914">
      <c r="B914" t="str">
        <f>IF(OR(     'BS-13'!B27=0,   'BS-13'!B27 =""),"",    'BS-13'!B27)</f>
        <v/>
      </c>
      <c r="C914" t="str">
        <f>IF(OR(     'BS-13'!B27=0,   'BS-13'!B27 =""),"",    'BS-13'!C27)</f>
        <v/>
      </c>
      <c r="D914" t="str">
        <f>IF(OR(     'BS-13'!B27=0,   'BS-13'!B27 =""),"",    'BS-13'!D27)</f>
        <v/>
      </c>
      <c r="E914" t="str">
        <f>IF(OR(     'BS-13'!B27=0,   'BS-13'!B27 =""),"",    'BS-13'!E27)</f>
        <v/>
      </c>
      <c r="F914" t="str">
        <f>IF(OR(     'BS-13'!B27=0,   'BS-13'!B27 =""),"",    'BS-13'!#REF!)</f>
        <v/>
      </c>
      <c r="G914" t="str">
        <f>IF(B914="", "Blank Row", "BS-1"&amp;B914)</f>
        <v>Blank Row</v>
      </c>
    </row>
    <row r="915">
      <c r="B915" t="str">
        <f>IF(OR(     'BS-13'!B28=0,   'BS-13'!B28 =""),"",    'BS-13'!B28)</f>
        <v/>
      </c>
      <c r="C915" t="str">
        <f>IF(OR(     'BS-13'!B28=0,   'BS-13'!B28 =""),"",    'BS-13'!C28)</f>
        <v/>
      </c>
      <c r="D915" t="str">
        <f>IF(OR(     'BS-13'!B28=0,   'BS-13'!B28 =""),"",    'BS-13'!D28)</f>
        <v/>
      </c>
      <c r="E915" t="str">
        <f>IF(OR(     'BS-13'!B28=0,   'BS-13'!B28 =""),"",    'BS-13'!E28)</f>
        <v/>
      </c>
      <c r="F915" t="str">
        <f>IF(OR(     'BS-13'!B28=0,   'BS-13'!B28 =""),"",    'BS-13'!#REF!)</f>
        <v/>
      </c>
      <c r="G915" t="str">
        <f>IF(B915="", "Blank Row", "BS-1"&amp;B915)</f>
        <v>Blank Row</v>
      </c>
    </row>
    <row r="916">
      <c r="B916" t="str">
        <f>IF(OR(     'BS-13'!B29=0,   'BS-13'!B29 =""),"",    'BS-13'!B29)</f>
        <v/>
      </c>
      <c r="C916" t="str">
        <f>IF(OR(     'BS-13'!B29=0,   'BS-13'!B29 =""),"",    'BS-13'!C29)</f>
        <v/>
      </c>
      <c r="D916" t="str">
        <f>IF(OR(     'BS-13'!B29=0,   'BS-13'!B29 =""),"",    'BS-13'!D29)</f>
        <v/>
      </c>
      <c r="E916" t="str">
        <f>IF(OR(     'BS-13'!B29=0,   'BS-13'!B29 =""),"",    'BS-13'!E29)</f>
        <v/>
      </c>
      <c r="F916" t="str">
        <f>IF(OR(     'BS-13'!B29=0,   'BS-13'!B29 =""),"",    'BS-13'!#REF!)</f>
        <v/>
      </c>
      <c r="G916" t="str">
        <f>IF(B916="", "Blank Row", "BS-1"&amp;B916)</f>
        <v>Blank Row</v>
      </c>
    </row>
    <row r="917">
      <c r="B917" t="str">
        <f>IF(OR(     'BS-13'!B30=0,   'BS-13'!B30 =""),"",    'BS-13'!B30)</f>
        <v/>
      </c>
      <c r="C917" t="str">
        <f>IF(OR(     'BS-13'!B30=0,   'BS-13'!B30 =""),"",    'BS-13'!C30)</f>
        <v/>
      </c>
      <c r="D917" t="str">
        <f>IF(OR(     'BS-13'!B30=0,   'BS-13'!B30 =""),"",    'BS-13'!D30)</f>
        <v/>
      </c>
      <c r="E917" t="str">
        <f>IF(OR(     'BS-13'!B30=0,   'BS-13'!B30 =""),"",    'BS-13'!E30)</f>
        <v/>
      </c>
      <c r="F917" t="str">
        <f>IF(OR(     'BS-13'!B30=0,   'BS-13'!B30 =""),"",    'BS-13'!#REF!)</f>
        <v/>
      </c>
      <c r="G917" t="str">
        <f>IF(B917="", "Blank Row", "BS-1"&amp;B917)</f>
        <v>Blank Row</v>
      </c>
    </row>
    <row r="918">
      <c r="B918" t="str">
        <f>IF(OR(     'BS-13'!B31=0,   'BS-13'!B31 =""),"",    'BS-13'!B31)</f>
        <v/>
      </c>
      <c r="C918" t="str">
        <f>IF(OR(     'BS-13'!B31=0,   'BS-13'!B31 =""),"",    'BS-13'!C31)</f>
        <v/>
      </c>
      <c r="D918" t="str">
        <f>IF(OR(     'BS-13'!B31=0,   'BS-13'!B31 =""),"",    'BS-13'!D31)</f>
        <v/>
      </c>
      <c r="E918" t="str">
        <f>IF(OR(     'BS-13'!B31=0,   'BS-13'!B31 =""),"",    'BS-13'!E31)</f>
        <v/>
      </c>
      <c r="F918" t="str">
        <f>IF(OR(     'BS-13'!B31=0,   'BS-13'!B31 =""),"",    'BS-13'!#REF!)</f>
        <v/>
      </c>
      <c r="G918" t="str">
        <f>IF(B918="", "Blank Row", "BS-1"&amp;B918)</f>
        <v>Blank Row</v>
      </c>
    </row>
    <row r="919">
      <c r="B919" t="str">
        <f>IF(OR(     'BS-13'!B32=0,   'BS-13'!B32 =""),"",    'BS-13'!B32)</f>
        <v/>
      </c>
      <c r="C919" t="str">
        <f>IF(OR(     'BS-13'!B32=0,   'BS-13'!B32 =""),"",    'BS-13'!C32)</f>
        <v/>
      </c>
      <c r="D919" t="str">
        <f>IF(OR(     'BS-13'!B32=0,   'BS-13'!B32 =""),"",    'BS-13'!D32)</f>
        <v/>
      </c>
      <c r="E919" t="str">
        <f>IF(OR(     'BS-13'!B32=0,   'BS-13'!B32 =""),"",    'BS-13'!E32)</f>
        <v/>
      </c>
      <c r="F919" t="str">
        <f>IF(OR(     'BS-13'!B32=0,   'BS-13'!B32 =""),"",    'BS-13'!#REF!)</f>
        <v/>
      </c>
      <c r="G919" t="str">
        <f>IF(B919="", "Blank Row", "BS-1"&amp;B919)</f>
        <v>Blank Row</v>
      </c>
    </row>
    <row r="920">
      <c r="B920" t="str">
        <f>IF(OR(     'BS-13'!B33=0,   'BS-13'!B33 =""),"",    'BS-13'!B33)</f>
        <v/>
      </c>
      <c r="C920" t="str">
        <f>IF(OR(     'BS-13'!B33=0,   'BS-13'!B33 =""),"",    'BS-13'!C33)</f>
        <v/>
      </c>
      <c r="D920" t="str">
        <f>IF(OR(     'BS-13'!B33=0,   'BS-13'!B33 =""),"",    'BS-13'!D33)</f>
        <v/>
      </c>
      <c r="E920" t="str">
        <f>IF(OR(     'BS-13'!B33=0,   'BS-13'!B33 =""),"",    'BS-13'!E33)</f>
        <v/>
      </c>
      <c r="F920" t="str">
        <f>IF(OR(     'BS-13'!B33=0,   'BS-13'!B33 =""),"",    'BS-13'!#REF!)</f>
        <v/>
      </c>
      <c r="G920" t="str">
        <f>IF(B920="", "Blank Row", "BS-1"&amp;B920)</f>
        <v>Blank Row</v>
      </c>
    </row>
    <row r="921">
      <c r="B921" t="str">
        <f>IF(OR(     'BS-13'!B34=0,   'BS-13'!B34 =""),"",    'BS-13'!B34)</f>
        <v/>
      </c>
      <c r="C921" t="str">
        <f>IF(OR(     'BS-13'!B34=0,   'BS-13'!B34 =""),"",    'BS-13'!C34)</f>
        <v/>
      </c>
      <c r="D921" t="str">
        <f>IF(OR(     'BS-13'!B34=0,   'BS-13'!B34 =""),"",    'BS-13'!D34)</f>
        <v/>
      </c>
      <c r="E921" t="str">
        <f>IF(OR(     'BS-13'!B34=0,   'BS-13'!B34 =""),"",    'BS-13'!E34)</f>
        <v/>
      </c>
      <c r="F921" t="str">
        <f>IF(OR(     'BS-13'!B34=0,   'BS-13'!B34 =""),"",    'BS-13'!#REF!)</f>
        <v/>
      </c>
      <c r="G921" t="str">
        <f>IF(B921="", "Blank Row", "BS-1"&amp;B921)</f>
        <v>Blank Row</v>
      </c>
    </row>
    <row r="922">
      <c r="B922" t="str">
        <f>IF(OR(     'BS-13'!B35=0,   'BS-13'!B35 =""),"",    'BS-13'!B35)</f>
        <v/>
      </c>
      <c r="C922" t="str">
        <f>IF(OR(     'BS-13'!B35=0,   'BS-13'!B35 =""),"",    'BS-13'!C35)</f>
        <v/>
      </c>
      <c r="D922" t="str">
        <f>IF(OR(     'BS-13'!B35=0,   'BS-13'!B35 =""),"",    'BS-13'!D35)</f>
        <v/>
      </c>
      <c r="E922" t="str">
        <f>IF(OR(     'BS-13'!B35=0,   'BS-13'!B35 =""),"",    'BS-13'!E35)</f>
        <v/>
      </c>
      <c r="F922" t="str">
        <f>IF(OR(     'BS-13'!B35=0,   'BS-13'!B35 =""),"",    'BS-13'!#REF!)</f>
        <v/>
      </c>
      <c r="G922" t="str">
        <f>IF(B922="", "Blank Row", "BS-1"&amp;B922)</f>
        <v>Blank Row</v>
      </c>
    </row>
    <row r="923">
      <c r="B923" t="str">
        <f>IF(OR(     'BS-13'!B36=0,   'BS-13'!B36 =""),"",    'BS-13'!B36)</f>
        <v/>
      </c>
      <c r="C923" t="str">
        <f>IF(OR(     'BS-13'!B36=0,   'BS-13'!B36 =""),"",    'BS-13'!C36)</f>
        <v/>
      </c>
      <c r="D923" t="str">
        <f>IF(OR(     'BS-13'!B36=0,   'BS-13'!B36 =""),"",    'BS-13'!D36)</f>
        <v/>
      </c>
      <c r="E923" t="str">
        <f>IF(OR(     'BS-13'!B36=0,   'BS-13'!B36 =""),"",    'BS-13'!E36)</f>
        <v/>
      </c>
      <c r="F923" t="str">
        <f>IF(OR(     'BS-13'!B36=0,   'BS-13'!B36 =""),"",    'BS-13'!#REF!)</f>
        <v/>
      </c>
      <c r="G923" t="str">
        <f>IF(B923="", "Blank Row", "BS-1"&amp;B923)</f>
        <v>Blank Row</v>
      </c>
    </row>
    <row r="924">
      <c r="B924" t="str">
        <f>IF(OR(     'BS-13'!B37=0,   'BS-13'!B37 =""),"",    'BS-13'!B37)</f>
        <v/>
      </c>
      <c r="C924" t="str">
        <f>IF(OR(     'BS-13'!B37=0,   'BS-13'!B37 =""),"",    'BS-13'!C37)</f>
        <v/>
      </c>
      <c r="D924" t="str">
        <f>IF(OR(     'BS-13'!B37=0,   'BS-13'!B37 =""),"",    'BS-13'!D37)</f>
        <v/>
      </c>
      <c r="E924" t="str">
        <f>IF(OR(     'BS-13'!B37=0,   'BS-13'!B37 =""),"",    'BS-13'!E37)</f>
        <v/>
      </c>
      <c r="F924" t="str">
        <f>IF(OR(     'BS-13'!B37=0,   'BS-13'!B37 =""),"",    'BS-13'!#REF!)</f>
        <v/>
      </c>
      <c r="G924" t="str">
        <f>IF(B924="", "Blank Row", "BS-1"&amp;B924)</f>
        <v>Blank Row</v>
      </c>
    </row>
    <row r="925">
      <c r="B925" t="str">
        <f>IF(OR(     'BS-13'!B38=0,   'BS-13'!B38 =""),"",    'BS-13'!B38)</f>
        <v/>
      </c>
      <c r="C925" t="str">
        <f>IF(OR(     'BS-13'!B38=0,   'BS-13'!B38 =""),"",    'BS-13'!C38)</f>
        <v/>
      </c>
      <c r="D925" t="str">
        <f>IF(OR(     'BS-13'!B38=0,   'BS-13'!B38 =""),"",    'BS-13'!D38)</f>
        <v/>
      </c>
      <c r="E925" t="str">
        <f>IF(OR(     'BS-13'!B38=0,   'BS-13'!B38 =""),"",    'BS-13'!E38)</f>
        <v/>
      </c>
      <c r="F925" t="str">
        <f>IF(OR(     'BS-13'!B38=0,   'BS-13'!B38 =""),"",    'BS-13'!#REF!)</f>
        <v/>
      </c>
      <c r="G925" t="str">
        <f>IF(B925="", "Blank Row", "BS-1"&amp;B925)</f>
        <v>Blank Row</v>
      </c>
    </row>
    <row r="926">
      <c r="B926" t="str">
        <f>IF(OR(     'BS-13'!B39=0,   'BS-13'!B39 =""),"",    'BS-13'!B39)</f>
        <v/>
      </c>
      <c r="C926" t="str">
        <f>IF(OR(     'BS-13'!B39=0,   'BS-13'!B39 =""),"",    'BS-13'!C39)</f>
        <v/>
      </c>
      <c r="D926" t="str">
        <f>IF(OR(     'BS-13'!B39=0,   'BS-13'!B39 =""),"",    'BS-13'!D39)</f>
        <v/>
      </c>
      <c r="E926" t="str">
        <f>IF(OR(     'BS-13'!B39=0,   'BS-13'!B39 =""),"",    'BS-13'!E39)</f>
        <v/>
      </c>
      <c r="F926" t="str">
        <f>IF(OR(     'BS-13'!B39=0,   'BS-13'!B39 =""),"",    'BS-13'!#REF!)</f>
        <v/>
      </c>
      <c r="G926" t="str">
        <f>IF(B926="", "Blank Row", "BS-1"&amp;B926)</f>
        <v>Blank Row</v>
      </c>
    </row>
    <row r="927">
      <c r="B927" t="str">
        <f>IF(OR(     'BS-13'!B40=0,   'BS-13'!B40 =""),"",    'BS-13'!B40)</f>
        <v/>
      </c>
      <c r="C927" t="str">
        <f>IF(OR(     'BS-13'!B40=0,   'BS-13'!B40 =""),"",    'BS-13'!C40)</f>
        <v/>
      </c>
      <c r="D927" t="str">
        <f>IF(OR(     'BS-13'!B40=0,   'BS-13'!B40 =""),"",    'BS-13'!D40)</f>
        <v/>
      </c>
      <c r="E927" t="str">
        <f>IF(OR(     'BS-13'!B40=0,   'BS-13'!B40 =""),"",    'BS-13'!E40)</f>
        <v/>
      </c>
      <c r="F927" t="str">
        <f>IF(OR(     'BS-13'!B40=0,   'BS-13'!B40 =""),"",    'BS-13'!#REF!)</f>
        <v/>
      </c>
      <c r="G927" t="str">
        <f>IF(B927="", "Blank Row", "BS-1"&amp;B927)</f>
        <v>Blank Row</v>
      </c>
    </row>
    <row r="928">
      <c r="B928" t="str">
        <f>IF(OR(     'BS-13'!B41=0,   'BS-13'!B41 =""),"",    'BS-13'!B41)</f>
        <v/>
      </c>
      <c r="C928" t="str">
        <f>IF(OR(     'BS-13'!B41=0,   'BS-13'!B41 =""),"",    'BS-13'!C41)</f>
        <v/>
      </c>
      <c r="D928" t="str">
        <f>IF(OR(     'BS-13'!B41=0,   'BS-13'!B41 =""),"",    'BS-13'!D41)</f>
        <v/>
      </c>
      <c r="E928" t="str">
        <f>IF(OR(     'BS-13'!B41=0,   'BS-13'!B41 =""),"",    'BS-13'!E41)</f>
        <v/>
      </c>
      <c r="F928" t="str">
        <f>IF(OR(     'BS-13'!B41=0,   'BS-13'!B41 =""),"",    'BS-13'!#REF!)</f>
        <v/>
      </c>
      <c r="G928" t="str">
        <f>IF(B928="", "Blank Row", "BS-1"&amp;B928)</f>
        <v>Blank Row</v>
      </c>
    </row>
    <row r="929">
      <c r="B929" t="str">
        <f>IF(OR(     'BS-13'!B42=0,   'BS-13'!B42 =""),"",    'BS-13'!B42)</f>
        <v/>
      </c>
      <c r="C929" t="str">
        <f>IF(OR(     'BS-13'!B42=0,   'BS-13'!B42 =""),"",    'BS-13'!C42)</f>
        <v/>
      </c>
      <c r="D929" t="str">
        <f>IF(OR(     'BS-13'!B42=0,   'BS-13'!B42 =""),"",    'BS-13'!D42)</f>
        <v/>
      </c>
      <c r="E929" t="str">
        <f>IF(OR(     'BS-13'!B42=0,   'BS-13'!B42 =""),"",    'BS-13'!E42)</f>
        <v/>
      </c>
      <c r="F929" t="str">
        <f>IF(OR(     'BS-13'!B42=0,   'BS-13'!B42 =""),"",    'BS-13'!#REF!)</f>
        <v/>
      </c>
      <c r="G929" t="str">
        <f>IF(B929="", "Blank Row", "BS-1"&amp;B929)</f>
        <v>Blank Row</v>
      </c>
    </row>
    <row r="930">
      <c r="B930" t="str">
        <f>IF(OR(     'BS-13'!B43=0,   'BS-13'!B43 =""),"",    'BS-13'!B43)</f>
        <v/>
      </c>
      <c r="C930" t="str">
        <f>IF(OR(     'BS-13'!B43=0,   'BS-13'!B43 =""),"",    'BS-13'!C43)</f>
        <v/>
      </c>
      <c r="D930" t="str">
        <f>IF(OR(     'BS-13'!B43=0,   'BS-13'!B43 =""),"",    'BS-13'!D43)</f>
        <v/>
      </c>
      <c r="E930" t="str">
        <f>IF(OR(     'BS-13'!B43=0,   'BS-13'!B43 =""),"",    'BS-13'!E43)</f>
        <v/>
      </c>
      <c r="F930" t="str">
        <f>IF(OR(     'BS-13'!B43=0,   'BS-13'!B43 =""),"",    'BS-13'!#REF!)</f>
        <v/>
      </c>
      <c r="G930" t="str">
        <f>IF(B930="", "Blank Row", "BS-1"&amp;B930)</f>
        <v>Blank Row</v>
      </c>
    </row>
    <row r="931">
      <c r="B931" t="str">
        <f>IF(OR(     'BS-13'!B44=0,   'BS-13'!B44 =""),"",    'BS-13'!B44)</f>
        <v/>
      </c>
      <c r="C931" t="str">
        <f>IF(OR(     'BS-13'!B44=0,   'BS-13'!B44 =""),"",    'BS-13'!C44)</f>
        <v/>
      </c>
      <c r="D931" t="str">
        <f>IF(OR(     'BS-13'!B44=0,   'BS-13'!B44 =""),"",    'BS-13'!D44)</f>
        <v/>
      </c>
      <c r="E931" t="str">
        <f>IF(OR(     'BS-13'!B44=0,   'BS-13'!B44 =""),"",    'BS-13'!E44)</f>
        <v/>
      </c>
      <c r="F931" t="str">
        <f>IF(OR(     'BS-13'!B44=0,   'BS-13'!B44 =""),"",    'BS-13'!#REF!)</f>
        <v/>
      </c>
      <c r="G931" t="str">
        <f>IF(B931="", "Blank Row", "BS-1"&amp;B931)</f>
        <v>Blank Row</v>
      </c>
    </row>
    <row r="932">
      <c r="B932" t="str">
        <f>IF(OR(     'BS-13'!B45=0,   'BS-13'!B45 =""),"",    'BS-13'!B45)</f>
        <v/>
      </c>
      <c r="C932" t="str">
        <f>IF(OR(     'BS-13'!B45=0,   'BS-13'!B45 =""),"",    'BS-13'!C45)</f>
        <v/>
      </c>
      <c r="D932" t="str">
        <f>IF(OR(     'BS-13'!B45=0,   'BS-13'!B45 =""),"",    'BS-13'!D45)</f>
        <v/>
      </c>
      <c r="E932" t="str">
        <f>IF(OR(     'BS-13'!B45=0,   'BS-13'!B45 =""),"",    'BS-13'!E45)</f>
        <v/>
      </c>
      <c r="F932" t="str">
        <f>IF(OR(     'BS-13'!B45=0,   'BS-13'!B45 =""),"",    'BS-13'!#REF!)</f>
        <v/>
      </c>
      <c r="G932" t="str">
        <f>IF(B932="", "Blank Row", "BS-1"&amp;B932)</f>
        <v>Blank Row</v>
      </c>
    </row>
    <row r="933">
      <c r="B933" t="str">
        <f>IF(OR(     'BS-13'!B46=0,   'BS-13'!B46 =""),"",    'BS-13'!B46)</f>
        <v/>
      </c>
      <c r="C933" t="str">
        <f>IF(OR(     'BS-13'!B46=0,   'BS-13'!B46 =""),"",    'BS-13'!C46)</f>
        <v/>
      </c>
      <c r="D933" t="str">
        <f>IF(OR(     'BS-13'!B46=0,   'BS-13'!B46 =""),"",    'BS-13'!D46)</f>
        <v/>
      </c>
      <c r="E933" t="str">
        <f>IF(OR(     'BS-13'!B46=0,   'BS-13'!B46 =""),"",    'BS-13'!E46)</f>
        <v/>
      </c>
      <c r="F933" t="str">
        <f>IF(OR(     'BS-13'!B46=0,   'BS-13'!B46 =""),"",    'BS-13'!#REF!)</f>
        <v/>
      </c>
      <c r="G933" t="str">
        <f>IF(B933="", "Blank Row", "BS-1"&amp;B933)</f>
        <v>Blank Row</v>
      </c>
    </row>
    <row r="934">
      <c r="B934" t="str">
        <f>IF(OR(     'BS-13'!B47=0,   'BS-13'!B47 =""),"",    'BS-13'!B47)</f>
        <v/>
      </c>
      <c r="C934" t="str">
        <f>IF(OR(     'BS-13'!B47=0,   'BS-13'!B47 =""),"",    'BS-13'!C47)</f>
        <v/>
      </c>
      <c r="D934" t="str">
        <f>IF(OR(     'BS-13'!B47=0,   'BS-13'!B47 =""),"",    'BS-13'!D47)</f>
        <v/>
      </c>
      <c r="E934" t="str">
        <f>IF(OR(     'BS-13'!B47=0,   'BS-13'!B47 =""),"",    'BS-13'!E47)</f>
        <v/>
      </c>
      <c r="F934" t="str">
        <f>IF(OR(     'BS-13'!B47=0,   'BS-13'!B47 =""),"",    'BS-13'!#REF!)</f>
        <v/>
      </c>
      <c r="G934" t="str">
        <f>IF(B934="", "Blank Row", "BS-1"&amp;B934)</f>
        <v>Blank Row</v>
      </c>
    </row>
    <row r="935">
      <c r="B935" t="str">
        <f>IF(OR(     'BS-13'!B48=0,   'BS-13'!B48 =""),"",    'BS-13'!B48)</f>
        <v/>
      </c>
      <c r="C935" t="str">
        <f>IF(OR(     'BS-13'!B48=0,   'BS-13'!B48 =""),"",    'BS-13'!C48)</f>
        <v/>
      </c>
      <c r="D935" t="str">
        <f>IF(OR(     'BS-13'!B48=0,   'BS-13'!B48 =""),"",    'BS-13'!D48)</f>
        <v/>
      </c>
      <c r="E935" t="str">
        <f>IF(OR(     'BS-13'!B48=0,   'BS-13'!B48 =""),"",    'BS-13'!E48)</f>
        <v/>
      </c>
      <c r="F935" t="str">
        <f>IF(OR(     'BS-13'!B48=0,   'BS-13'!B48 =""),"",    'BS-13'!#REF!)</f>
        <v/>
      </c>
      <c r="G935" t="str">
        <f>IF(B935="", "Blank Row", "BS-1"&amp;B935)</f>
        <v>Blank Row</v>
      </c>
    </row>
    <row r="936">
      <c r="B936" t="str">
        <f>IF(OR(     'BS-13'!B49=0,   'BS-13'!B49 =""),"",    'BS-13'!B49)</f>
        <v/>
      </c>
      <c r="C936" t="str">
        <f>IF(OR(     'BS-13'!B49=0,   'BS-13'!B49 =""),"",    'BS-13'!C49)</f>
        <v/>
      </c>
      <c r="D936" t="str">
        <f>IF(OR(     'BS-13'!B49=0,   'BS-13'!B49 =""),"",    'BS-13'!D49)</f>
        <v/>
      </c>
      <c r="E936" t="str">
        <f>IF(OR(     'BS-13'!B49=0,   'BS-13'!B49 =""),"",    'BS-13'!E49)</f>
        <v/>
      </c>
      <c r="F936" t="str">
        <f>IF(OR(     'BS-13'!B49=0,   'BS-13'!B49 =""),"",    'BS-13'!#REF!)</f>
        <v/>
      </c>
      <c r="G936" t="str">
        <f>IF(B936="", "Blank Row", "BS-1"&amp;B936)</f>
        <v>Blank Row</v>
      </c>
    </row>
    <row r="937">
      <c r="B937">
        <f>IF(OR(     'BS-13'!B50=0,   'BS-13'!B50 =""),"",    'BS-13'!B50)</f>
        <v>340</v>
      </c>
      <c r="C937" t="str">
        <f>IF(OR(     'BS-13'!B50=0,   'BS-13'!B50 =""),"",    'BS-13'!C50)</f>
        <v xml:space="preserve">TOTAL RECEIPT AND REFUND  OF DEPOSIT-   -ആകെ ഡെപോസിറ്റ്‌ വരവും,മടക്കിനല്‍കലും   </v>
      </c>
      <c r="D937">
        <f>SUBTOTAL(9,D894:D936)</f>
        <v>0</v>
      </c>
      <c r="E937">
        <f>SUBTOTAL(9,E894:E936)</f>
        <v>0</v>
      </c>
      <c r="G937" t="str">
        <v>Total</v>
      </c>
    </row>
  </sheetData>
  <autoFilter ref="G2:G937"/>
  <mergeCells count="72">
    <mergeCell ref="B892:E892"/>
    <mergeCell ref="B820:F820"/>
    <mergeCell ref="B831:C831"/>
    <mergeCell ref="B832:F832"/>
    <mergeCell ref="B843:C843"/>
    <mergeCell ref="B844:F844"/>
    <mergeCell ref="B845:F845"/>
    <mergeCell ref="B852:F852"/>
    <mergeCell ref="B853:F853"/>
    <mergeCell ref="B869:F869"/>
    <mergeCell ref="B870:F870"/>
    <mergeCell ref="B891:E891"/>
    <mergeCell ref="B819:C819"/>
    <mergeCell ref="B524:F524"/>
    <mergeCell ref="B525:F525"/>
    <mergeCell ref="B527:F527"/>
    <mergeCell ref="B631:C631"/>
    <mergeCell ref="B632:F632"/>
    <mergeCell ref="B732:C732"/>
    <mergeCell ref="B733:F733"/>
    <mergeCell ref="B772:C772"/>
    <mergeCell ref="B773:F773"/>
    <mergeCell ref="B793:C793"/>
    <mergeCell ref="B794:F794"/>
    <mergeCell ref="B523:C523"/>
    <mergeCell ref="B312:F312"/>
    <mergeCell ref="B313:F313"/>
    <mergeCell ref="B356:F356"/>
    <mergeCell ref="B357:F357"/>
    <mergeCell ref="B359:F359"/>
    <mergeCell ref="B411:C411"/>
    <mergeCell ref="B412:F412"/>
    <mergeCell ref="B452:C452"/>
    <mergeCell ref="B453:F453"/>
    <mergeCell ref="B507:C507"/>
    <mergeCell ref="B508:F508"/>
    <mergeCell ref="B288:F288"/>
    <mergeCell ref="B201:F201"/>
    <mergeCell ref="B213:C213"/>
    <mergeCell ref="B214:F214"/>
    <mergeCell ref="B226:C226"/>
    <mergeCell ref="B227:F227"/>
    <mergeCell ref="B228:F228"/>
    <mergeCell ref="B233:F233"/>
    <mergeCell ref="B234:F234"/>
    <mergeCell ref="B279:F279"/>
    <mergeCell ref="B280:F280"/>
    <mergeCell ref="B287:F287"/>
    <mergeCell ref="B200:C200"/>
    <mergeCell ref="B79:F79"/>
    <mergeCell ref="B80:F80"/>
    <mergeCell ref="B82:F82"/>
    <mergeCell ref="B105:C105"/>
    <mergeCell ref="B106:F106"/>
    <mergeCell ref="B160:C160"/>
    <mergeCell ref="B161:F161"/>
    <mergeCell ref="B174:C174"/>
    <mergeCell ref="B175:F175"/>
    <mergeCell ref="B187:C187"/>
    <mergeCell ref="B188:F188"/>
    <mergeCell ref="B58:F58"/>
    <mergeCell ref="D1:G1"/>
    <mergeCell ref="H1:I10"/>
    <mergeCell ref="B11:F11"/>
    <mergeCell ref="B13:F13"/>
    <mergeCell ref="B19:F23"/>
    <mergeCell ref="B28:F28"/>
    <mergeCell ref="B29:F29"/>
    <mergeCell ref="B31:F31"/>
    <mergeCell ref="B32:C32"/>
    <mergeCell ref="B43:C43"/>
    <mergeCell ref="B57:F57"/>
  </mergeCells>
  <pageMargins left="0.52" right="0.22" top="0.5905511811023623" bottom="0.61" header="0.46" footer="0.37"/>
  <ignoredErrors>
    <ignoredError numberStoredAsText="1" sqref="B1:H937"/>
  </ignoredErrors>
</worksheet>
</file>

<file path=docProps/app.xml><?xml version="1.0" encoding="utf-8"?>
<Properties xmlns="http://schemas.openxmlformats.org/officeDocument/2006/extended-properties" xmlns:vt="http://schemas.openxmlformats.org/officeDocument/2006/docPropsVTypes">
  <Application>SheetJS</Application>
  <AppVersion>14.0300</AppVersion>
  <DocSecurity>0</DocSecurity>
  <HyperlinksChanged>false</HyperlinksChanged>
  <SharedDoc>false</SharedDoc>
  <LinksUpToDate>false</LinksUpToDate>
  <ScaleCrop>false</ScaleCrop>
  <HeadingPairs>
    <vt:vector size="2" baseType="variant">
      <vt:variant>
        <vt:lpstr>Worksheets</vt:lpstr>
      </vt:variant>
      <vt:variant>
        <vt:i4>39</vt:i4>
      </vt:variant>
    </vt:vector>
  </HeadingPairs>
  <TitlesOfParts>
    <vt:vector size="39" baseType="lpstr">
      <vt:lpstr>Master</vt:lpstr>
      <vt:lpstr>Own Fund Statement</vt:lpstr>
      <vt:lpstr>Instructions</vt:lpstr>
      <vt:lpstr>Cover Page (P)</vt:lpstr>
      <vt:lpstr>Cover Page (L)</vt:lpstr>
      <vt:lpstr>A1</vt:lpstr>
      <vt:lpstr>A2</vt:lpstr>
      <vt:lpstr>A3</vt:lpstr>
      <vt:lpstr>A4</vt:lpstr>
      <vt:lpstr>A5.1</vt:lpstr>
      <vt:lpstr>A5.2</vt:lpstr>
      <vt:lpstr>A5.1 A</vt:lpstr>
      <vt:lpstr>A5.2 A</vt:lpstr>
      <vt:lpstr>WS-1</vt:lpstr>
      <vt:lpstr>WS-2</vt:lpstr>
      <vt:lpstr>WS-3</vt:lpstr>
      <vt:lpstr>WS-4</vt:lpstr>
      <vt:lpstr>WS-5</vt:lpstr>
      <vt:lpstr>BS-1</vt:lpstr>
      <vt:lpstr>BS-2</vt:lpstr>
      <vt:lpstr>BS-3</vt:lpstr>
      <vt:lpstr>BS-4</vt:lpstr>
      <vt:lpstr>BS-5</vt:lpstr>
      <vt:lpstr>BS-6</vt:lpstr>
      <vt:lpstr>BS-7</vt:lpstr>
      <vt:lpstr>BS-8</vt:lpstr>
      <vt:lpstr>BS-9</vt:lpstr>
      <vt:lpstr>BS-10</vt:lpstr>
      <vt:lpstr>BS-11</vt:lpstr>
      <vt:lpstr>BS-12</vt:lpstr>
      <vt:lpstr>BS-13</vt:lpstr>
      <vt:lpstr>Report (P)</vt:lpstr>
      <vt:lpstr>Report (L)</vt:lpstr>
      <vt:lpstr>Budget Short (P)</vt:lpstr>
      <vt:lpstr>Budget Short (L)</vt:lpstr>
      <vt:lpstr>Preface (P)</vt:lpstr>
      <vt:lpstr>Preface (L)</vt:lpstr>
      <vt:lpstr>Budget to Print (L)</vt:lpstr>
      <vt:lpstr>Budget to Print (P)</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2017-02-20T06:25:15Z</dcterms:created>
  <dcterms:modified xsi:type="dcterms:W3CDTF">2026-09-28T06:54:41Z</dcterms:modified>
  <cp:lastModifiedBy>user</cp:lastModifiedBy>
  <cp:lastPrinted>2025-07-21T06:34:34Z</cp:lastPrinted>
  <dc:creator>Anoop</dc:creator>
</cp:coreProperties>
</file>